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IRECTIVE 1 2020 FINAL\"/>
    </mc:Choice>
  </mc:AlternateContent>
  <workbookProtection workbookAlgorithmName="SHA-512" workbookHashValue="dHebtqF4/qV/kYpE4rCvoDgJtiBkFsgycpBe/T6pID8nhchS/81mNu/TxNQR/dtpH063Z4RbOoeh78S1Fkd5aA==" workbookSaltValue="pydKZ7ldcQ+3Oqn3WAwjVg==" workbookSpinCount="100000" lockStructure="1"/>
  <bookViews>
    <workbookView showHorizontalScroll="0" xWindow="0" yWindow="0" windowWidth="28800" windowHeight="11835" firstSheet="2" activeTab="8"/>
  </bookViews>
  <sheets>
    <sheet name="A- Effectiveness &amp; Efficiency" sheetId="1" r:id="rId1"/>
    <sheet name="Acerno_Cache_XXXXX" sheetId="2" state="veryHidden" r:id="rId2"/>
    <sheet name="B- Cash Receipts" sheetId="3" r:id="rId3"/>
    <sheet name="C- Imprest Funds" sheetId="4" r:id="rId4"/>
    <sheet name="D- Billings &amp; Receivables" sheetId="5" r:id="rId5"/>
    <sheet name="E- Expenditures &amp; Payables" sheetId="6" r:id="rId6"/>
    <sheet name="F- Inventory" sheetId="7" r:id="rId7"/>
    <sheet name="G- Payroll &amp; Personnel" sheetId="8" r:id="rId8"/>
    <sheet name="H-IT Controls and Procedures " sheetId="9" r:id="rId9"/>
    <sheet name="I- Single Audit" sheetId="13" r:id="rId10"/>
    <sheet name="J- Licenses &amp; Permits" sheetId="14" r:id="rId11"/>
    <sheet name="K- Violations Certificates" sheetId="15" r:id="rId12"/>
    <sheet name="L- Lease, Concession, Franchise" sheetId="16" r:id="rId13"/>
    <sheet name="M- Internal Audit Function" sheetId="17" r:id="rId14"/>
    <sheet name="Results of Evaluation" sheetId="19" r:id="rId15"/>
    <sheet name="Source_Lists" sheetId="20" state="hidden" r:id="rId16"/>
  </sheets>
  <definedNames>
    <definedName name="A_Q1">'A- Effectiveness &amp; Efficiency'!$B$14</definedName>
    <definedName name="AgencyName">'A- Effectiveness &amp; Efficiency'!$D$1</definedName>
    <definedName name="BR_ExpRange">'D- Billings &amp; Receivables'!$F$15:$F$35</definedName>
    <definedName name="BR_NA">'D- Billings &amp; Receivables'!$E$41</definedName>
    <definedName name="BR_NO">'D- Billings &amp; Receivables'!$E$39</definedName>
    <definedName name="BR_PC">'D- Billings &amp; Receivables'!$E$40</definedName>
    <definedName name="BR_RespRange">'D- Billings &amp; Receivables'!$E$15:$E$35</definedName>
    <definedName name="BR_UA">'D- Billings &amp; Receivables'!$H$41</definedName>
    <definedName name="BR_Yes">'D- Billings &amp; Receivables'!$E$38</definedName>
    <definedName name="CP_RespRange">'H-IT Controls and Procedures '!$E$16:$E$16,'H-IT Controls and Procedures '!$E$22:$E$22</definedName>
    <definedName name="CR_ExpRange">'B- Cash Receipts'!$F$15:$F$47</definedName>
    <definedName name="CR_NA">'B- Cash Receipts'!$E$53</definedName>
    <definedName name="CR_No">'B- Cash Receipts'!$E$51</definedName>
    <definedName name="CR_PC">'B- Cash Receipts'!$E$52</definedName>
    <definedName name="CR_RespRange">'B- Cash Receipts'!$E$15:$E$47</definedName>
    <definedName name="CR_UA">'B- Cash Receipts'!$H$53</definedName>
    <definedName name="CR_Yes">'B- Cash Receipts'!$E$50</definedName>
    <definedName name="CurrY">Source_Lists!$H$6</definedName>
    <definedName name="DValue">Source_Lists!$B$3</definedName>
    <definedName name="EE_ExpRange">'A- Effectiveness &amp; Efficiency'!$F$15:$F$55</definedName>
    <definedName name="EE_NA">'A- Effectiveness &amp; Efficiency'!$E$61</definedName>
    <definedName name="EE_No">'A- Effectiveness &amp; Efficiency'!$E$59</definedName>
    <definedName name="EE_PC">'A- Effectiveness &amp; Efficiency'!$E$60</definedName>
    <definedName name="EE_RespRange">'A- Effectiveness &amp; Efficiency'!$E$15:$E$55</definedName>
    <definedName name="EE_UA">'A- Effectiveness &amp; Efficiency'!$H$61</definedName>
    <definedName name="EE_Yes">'A- Effectiveness &amp; Efficiency'!$E$58</definedName>
    <definedName name="EP_ExpRange">'E- Expenditures &amp; Payables'!$F$15:$F$73</definedName>
    <definedName name="EP_NA">'E- Expenditures &amp; Payables'!$E$79</definedName>
    <definedName name="EP_NO">'E- Expenditures &amp; Payables'!$E$77</definedName>
    <definedName name="EP_PC">'E- Expenditures &amp; Payables'!$E$78</definedName>
    <definedName name="EP_RespRange">'E- Expenditures &amp; Payables'!$E$15:$E$73</definedName>
    <definedName name="EP_UA">'E- Expenditures &amp; Payables'!$H$79</definedName>
    <definedName name="EP_YES">'E- Expenditures &amp; Payables'!$E$76</definedName>
    <definedName name="I_ExpRange">'F- Inventory'!$F$15:$F$40</definedName>
    <definedName name="I_NA">'F- Inventory'!$E$46</definedName>
    <definedName name="I_NO">'F- Inventory'!$E$44</definedName>
    <definedName name="I_PC">'F- Inventory'!$E$45</definedName>
    <definedName name="I_RespRange">'F- Inventory'!$E$15:$E$40</definedName>
    <definedName name="I_UA">'F- Inventory'!$H$46</definedName>
    <definedName name="I_YES">'F- Inventory'!$E$43</definedName>
    <definedName name="IAF_NA">'M- Internal Audit Function'!$E$84+'M- Internal Audit Function'!$I$83</definedName>
    <definedName name="IAF_NO">'M- Internal Audit Function'!$I$81</definedName>
    <definedName name="IAF_PC">'M- Internal Audit Function'!$I$82</definedName>
    <definedName name="IAF_UA">'M- Internal Audit Function'!$I$84</definedName>
    <definedName name="IAF_YES">'M- Internal Audit Function'!$I$80</definedName>
    <definedName name="IF_ExpRange">'C- Imprest Funds'!$F$14:$F$27</definedName>
    <definedName name="IF_NA">'C- Imprest Funds'!$E$33</definedName>
    <definedName name="IF_No">'C- Imprest Funds'!$E$31</definedName>
    <definedName name="IF_PC">'C- Imprest Funds'!$E$32</definedName>
    <definedName name="IF_RespRange">'C- Imprest Funds'!$E$14:$E$27</definedName>
    <definedName name="IF_UA">'C- Imprest Funds'!$H$33</definedName>
    <definedName name="IF_Yes">'C- Imprest Funds'!$E$30</definedName>
    <definedName name="ITCP_NA">'H-IT Controls and Procedures '!$E$194</definedName>
    <definedName name="ITCP_NO">'H-IT Controls and Procedures '!$E$192</definedName>
    <definedName name="ITCP_PC">'H-IT Controls and Procedures '!$E$193</definedName>
    <definedName name="ITCP_UA">'H-IT Controls and Procedures '!$H$194</definedName>
    <definedName name="ITCP_YES">'H-IT Controls and Procedures '!$E$191</definedName>
    <definedName name="LCF_NA">'L- Lease, Concession, Franchise'!$E$33</definedName>
    <definedName name="LCF_NO">'L- Lease, Concession, Franchise'!$E$31</definedName>
    <definedName name="LCF_PC">'L- Lease, Concession, Franchise'!$E$32</definedName>
    <definedName name="LCF_UA">'L- Lease, Concession, Franchise'!$H$33</definedName>
    <definedName name="LCF_YES">'L- Lease, Concession, Franchise'!$E$30</definedName>
    <definedName name="LP_NA">'J- Licenses &amp; Permits'!$E$39</definedName>
    <definedName name="LP_NO">'J- Licenses &amp; Permits'!$E$37</definedName>
    <definedName name="LP_PC">'J- Licenses &amp; Permits'!$E$38</definedName>
    <definedName name="LP_UA">'J- Licenses &amp; Permits'!$H$39</definedName>
    <definedName name="LP_YES">'J- Licenses &amp; Permits'!$E$36</definedName>
    <definedName name="Page_Heading">Source_Lists!$A$11</definedName>
    <definedName name="PChoices">Source_Lists!$A$3:$A$6</definedName>
    <definedName name="PP_ExpRange">'G- Payroll &amp; Personnel'!$F$15:$F$51</definedName>
    <definedName name="PP_NA">'G- Payroll &amp; Personnel'!$E$57</definedName>
    <definedName name="PP_NO">'G- Payroll &amp; Personnel'!$E$55</definedName>
    <definedName name="PP_PC">'G- Payroll &amp; Personnel'!$E$56</definedName>
    <definedName name="PP_RespRange">'G- Payroll &amp; Personnel'!$E$15:$E$51</definedName>
    <definedName name="PP_UA">'G- Payroll &amp; Personnel'!$H$57</definedName>
    <definedName name="PP_YES">'G- Payroll &amp; Personnel'!$E$54</definedName>
    <definedName name="_xlnm.Print_Area" localSheetId="0">'A- Effectiveness &amp; Efficiency'!$B$1:$F$62</definedName>
    <definedName name="_xlnm.Print_Area" localSheetId="2">'B- Cash Receipts'!$B$1:$F$54</definedName>
    <definedName name="_xlnm.Print_Area" localSheetId="3">'C- Imprest Funds'!$B$1:$F$34</definedName>
    <definedName name="_xlnm.Print_Area" localSheetId="4">'D- Billings &amp; Receivables'!$B$1:$F$42</definedName>
    <definedName name="_xlnm.Print_Area" localSheetId="5">'E- Expenditures &amp; Payables'!$B$1:$F$80</definedName>
    <definedName name="_xlnm.Print_Area" localSheetId="6">'F- Inventory'!$B$1:$F$47</definedName>
    <definedName name="_xlnm.Print_Area" localSheetId="7">'G- Payroll &amp; Personnel'!$B$1:$F$58</definedName>
    <definedName name="_xlnm.Print_Area" localSheetId="8">'H-IT Controls and Procedures '!$B$1:$F$195</definedName>
    <definedName name="_xlnm.Print_Area" localSheetId="9">'I- Single Audit'!$B$1:$F$69</definedName>
    <definedName name="_xlnm.Print_Area" localSheetId="10">'J- Licenses &amp; Permits'!$B$1:$F$40</definedName>
    <definedName name="_xlnm.Print_Area" localSheetId="11">'K- Violations Certificates'!$B$1:$F$31</definedName>
    <definedName name="_xlnm.Print_Area" localSheetId="12">'L- Lease, Concession, Franchise'!$B$1:$F$34</definedName>
    <definedName name="_xlnm.Print_Area" localSheetId="13">'M- Internal Audit Function'!$B$1:$F$85</definedName>
    <definedName name="_xlnm.Print_Titles" localSheetId="0">'A- Effectiveness &amp; Efficiency'!$13:$13</definedName>
    <definedName name="_xlnm.Print_Titles" localSheetId="2">'B- Cash Receipts'!$13:$13</definedName>
    <definedName name="_xlnm.Print_Titles" localSheetId="3">'C- Imprest Funds'!$13:$13</definedName>
    <definedName name="_xlnm.Print_Titles" localSheetId="4">'D- Billings &amp; Receivables'!$13:$13</definedName>
    <definedName name="_xlnm.Print_Titles" localSheetId="5">'E- Expenditures &amp; Payables'!$13:$13</definedName>
    <definedName name="_xlnm.Print_Titles" localSheetId="6">'F- Inventory'!$13:$13</definedName>
    <definedName name="_xlnm.Print_Titles" localSheetId="7">'G- Payroll &amp; Personnel'!$13:$13</definedName>
    <definedName name="_xlnm.Print_Titles" localSheetId="8">'H-IT Controls and Procedures '!$13:$13</definedName>
    <definedName name="_xlnm.Print_Titles" localSheetId="9">'I- Single Audit'!$13:$13</definedName>
    <definedName name="_xlnm.Print_Titles" localSheetId="10">'J- Licenses &amp; Permits'!$13:$13</definedName>
    <definedName name="_xlnm.Print_Titles" localSheetId="11">'K- Violations Certificates'!$13:$13</definedName>
    <definedName name="_xlnm.Print_Titles" localSheetId="12">'L- Lease, Concession, Franchise'!$13:$13</definedName>
    <definedName name="_xlnm.Print_Titles" localSheetId="13">'M- Internal Audit Function'!$13:$13</definedName>
    <definedName name="SA_NA">'I- Single Audit'!$E$68</definedName>
    <definedName name="SA_NO">'I- Single Audit'!$E$66</definedName>
    <definedName name="SA_PC">'I- Single Audit'!$E$67</definedName>
    <definedName name="SA_UA">'I- Single Audit'!$H$68</definedName>
    <definedName name="SA_YES">'I- Single Audit'!$E$65</definedName>
    <definedName name="Test">"'This is a test'"</definedName>
    <definedName name="VC_NA">'K- Violations Certificates'!$E$30</definedName>
    <definedName name="VC_NO">'K- Violations Certificates'!$E$28</definedName>
    <definedName name="VC_PC">'K- Violations Certificates'!$E$29</definedName>
    <definedName name="VC_UA">'K- Violations Certificates'!$H$30</definedName>
    <definedName name="VC_YES">'K- Violations Certificates'!$E$27</definedName>
    <definedName name="Z_42FAA9D6_C207_471C_947A_089C2839C129_.wvu.Cols" localSheetId="0" hidden="1">'A- Effectiveness &amp; Efficiency'!$F:$XFD</definedName>
    <definedName name="Z_42FAA9D6_C207_471C_947A_089C2839C129_.wvu.Cols" localSheetId="2" hidden="1">'B- Cash Receipts'!$H:$XFD</definedName>
    <definedName name="Z_42FAA9D6_C207_471C_947A_089C2839C129_.wvu.Cols" localSheetId="3" hidden="1">'C- Imprest Funds'!$H:$XFD</definedName>
    <definedName name="Z_42FAA9D6_C207_471C_947A_089C2839C129_.wvu.Cols" localSheetId="4" hidden="1">'D- Billings &amp; Receivables'!$H:$XFD</definedName>
    <definedName name="Z_42FAA9D6_C207_471C_947A_089C2839C129_.wvu.Cols" localSheetId="5" hidden="1">'E- Expenditures &amp; Payables'!#REF!</definedName>
    <definedName name="Z_42FAA9D6_C207_471C_947A_089C2839C129_.wvu.Cols" localSheetId="6" hidden="1">'F- Inventory'!$H:$XFD</definedName>
    <definedName name="Z_42FAA9D6_C207_471C_947A_089C2839C129_.wvu.Cols" localSheetId="7" hidden="1">'G- Payroll &amp; Personnel'!#REF!</definedName>
    <definedName name="Z_42FAA9D6_C207_471C_947A_089C2839C129_.wvu.Cols" localSheetId="8" hidden="1">'H-IT Controls and Procedures '!$H:$XFD</definedName>
    <definedName name="Z_42FAA9D6_C207_471C_947A_089C2839C129_.wvu.Cols" localSheetId="9" hidden="1">'I- Single Audit'!$H:$XFD</definedName>
    <definedName name="Z_42FAA9D6_C207_471C_947A_089C2839C129_.wvu.Cols" localSheetId="10" hidden="1">'J- Licenses &amp; Permits'!$H:$XFD</definedName>
    <definedName name="Z_42FAA9D6_C207_471C_947A_089C2839C129_.wvu.Cols" localSheetId="11" hidden="1">'K- Violations Certificates'!#REF!</definedName>
    <definedName name="Z_42FAA9D6_C207_471C_947A_089C2839C129_.wvu.Cols" localSheetId="12" hidden="1">'L- Lease, Concession, Franchise'!$H:$XFD</definedName>
    <definedName name="Z_42FAA9D6_C207_471C_947A_089C2839C129_.wvu.Cols" localSheetId="13" hidden="1">'M- Internal Audit Function'!$I:$XFD</definedName>
    <definedName name="Z_42FAA9D6_C207_471C_947A_089C2839C129_.wvu.Cols" localSheetId="14" hidden="1">'Results of Evaluation'!$J:$XFD</definedName>
    <definedName name="Z_42FAA9D6_C207_471C_947A_089C2839C129_.wvu.PrintArea" localSheetId="0" hidden="1">'A- Effectiveness &amp; Efficiency'!$A$1:$E$55</definedName>
    <definedName name="Z_42FAA9D6_C207_471C_947A_089C2839C129_.wvu.PrintArea" localSheetId="2" hidden="1">'B- Cash Receipts'!$A$1:$G$49</definedName>
    <definedName name="Z_42FAA9D6_C207_471C_947A_089C2839C129_.wvu.PrintArea" localSheetId="3" hidden="1">'C- Imprest Funds'!$A$1:$G$28</definedName>
    <definedName name="Z_42FAA9D6_C207_471C_947A_089C2839C129_.wvu.PrintArea" localSheetId="4" hidden="1">'D- Billings &amp; Receivables'!$A$1:$G$37</definedName>
    <definedName name="Z_42FAA9D6_C207_471C_947A_089C2839C129_.wvu.PrintArea" localSheetId="5" hidden="1">'E- Expenditures &amp; Payables'!$A$15:$G$79</definedName>
    <definedName name="Z_42FAA9D6_C207_471C_947A_089C2839C129_.wvu.PrintArea" localSheetId="14" hidden="1">'Results of Evaluation'!$A$1:$I$26</definedName>
    <definedName name="Z_42FAA9D6_C207_471C_947A_089C2839C129_.wvu.PrintTitles" localSheetId="0" hidden="1">'A- Effectiveness &amp; Efficiency'!$1:$8</definedName>
    <definedName name="Z_42FAA9D6_C207_471C_947A_089C2839C129_.wvu.PrintTitles" localSheetId="2" hidden="1">'B- Cash Receipts'!$1:$9</definedName>
    <definedName name="Z_42FAA9D6_C207_471C_947A_089C2839C129_.wvu.PrintTitles" localSheetId="3" hidden="1">'C- Imprest Funds'!$1:$10</definedName>
    <definedName name="Z_42FAA9D6_C207_471C_947A_089C2839C129_.wvu.PrintTitles" localSheetId="4" hidden="1">'D- Billings &amp; Receivables'!$1:$8</definedName>
    <definedName name="Z_42FAA9D6_C207_471C_947A_089C2839C129_.wvu.PrintTitles" localSheetId="5" hidden="1">'E- Expenditures &amp; Payables'!#REF!</definedName>
    <definedName name="Z_42FAA9D6_C207_471C_947A_089C2839C129_.wvu.PrintTitles" localSheetId="6" hidden="1">'F- Inventory'!#REF!</definedName>
    <definedName name="Z_42FAA9D6_C207_471C_947A_089C2839C129_.wvu.PrintTitles" localSheetId="7" hidden="1">'G- Payroll &amp; Personnel'!#REF!</definedName>
    <definedName name="Z_42FAA9D6_C207_471C_947A_089C2839C129_.wvu.PrintTitles" localSheetId="8" hidden="1">'H-IT Controls and Procedures '!#REF!</definedName>
    <definedName name="Z_42FAA9D6_C207_471C_947A_089C2839C129_.wvu.PrintTitles" localSheetId="9" hidden="1">'I- Single Audit'!#REF!</definedName>
    <definedName name="Z_42FAA9D6_C207_471C_947A_089C2839C129_.wvu.PrintTitles" localSheetId="10" hidden="1">'J- Licenses &amp; Permits'!#REF!</definedName>
    <definedName name="Z_42FAA9D6_C207_471C_947A_089C2839C129_.wvu.PrintTitles" localSheetId="11" hidden="1">'K- Violations Certificates'!#REF!</definedName>
    <definedName name="Z_42FAA9D6_C207_471C_947A_089C2839C129_.wvu.PrintTitles" localSheetId="12" hidden="1">'L- Lease, Concession, Franchise'!#REF!</definedName>
    <definedName name="Z_42FAA9D6_C207_471C_947A_089C2839C129_.wvu.PrintTitles" localSheetId="13" hidden="1">'M- Internal Audit Function'!#REF!</definedName>
    <definedName name="Z_42FAA9D6_C207_471C_947A_089C2839C129_.wvu.Rows" localSheetId="0" hidden="1">'A- Effectiveness &amp; Efficiency'!$64:$1048576,'A- Effectiveness &amp; Efficiency'!$58:$63</definedName>
    <definedName name="Z_42FAA9D6_C207_471C_947A_089C2839C129_.wvu.Rows" localSheetId="2" hidden="1">'B- Cash Receipts'!$84:$1048576,'B- Cash Receipts'!$51:$80</definedName>
    <definedName name="Z_42FAA9D6_C207_471C_947A_089C2839C129_.wvu.Rows" localSheetId="3" hidden="1">'C- Imprest Funds'!$29:$1048576,'C- Imprest Funds'!#REF!</definedName>
    <definedName name="Z_42FAA9D6_C207_471C_947A_089C2839C129_.wvu.Rows" localSheetId="4" hidden="1">'D- Billings &amp; Receivables'!$77:$1048576,'D- Billings &amp; Receivables'!$39:$76</definedName>
    <definedName name="Z_42FAA9D6_C207_471C_947A_089C2839C129_.wvu.Rows" localSheetId="5" hidden="1">'E- Expenditures &amp; Payables'!#REF!,'E- Expenditures &amp; Payables'!$80:$80</definedName>
    <definedName name="Z_42FAA9D6_C207_471C_947A_089C2839C129_.wvu.Rows" localSheetId="6" hidden="1">'F- Inventory'!$48:$1048576,'F- Inventory'!#REF!</definedName>
    <definedName name="Z_42FAA9D6_C207_471C_947A_089C2839C129_.wvu.Rows" localSheetId="7" hidden="1">'G- Payroll &amp; Personnel'!$52:$1048576,'G- Payroll &amp; Personnel'!#REF!</definedName>
    <definedName name="Z_42FAA9D6_C207_471C_947A_089C2839C129_.wvu.Rows" localSheetId="8" hidden="1">'H-IT Controls and Procedures '!$195:$1048576,'H-IT Controls and Procedures '!#REF!,'H-IT Controls and Procedures '!#REF!</definedName>
    <definedName name="Z_42FAA9D6_C207_471C_947A_089C2839C129_.wvu.Rows" localSheetId="9" hidden="1">'I- Single Audit'!$70:$1048576,'I- Single Audit'!$66:$69</definedName>
    <definedName name="Z_42FAA9D6_C207_471C_947A_089C2839C129_.wvu.Rows" localSheetId="10" hidden="1">'J- Licenses &amp; Permits'!$34:$1048576,'J- Licenses &amp; Permits'!#REF!</definedName>
    <definedName name="Z_42FAA9D6_C207_471C_947A_089C2839C129_.wvu.Rows" localSheetId="11" hidden="1">'K- Violations Certificates'!$31:$1048576,'K- Violations Certificates'!#REF!</definedName>
    <definedName name="Z_42FAA9D6_C207_471C_947A_089C2839C129_.wvu.Rows" localSheetId="12" hidden="1">'L- Lease, Concession, Franchise'!$35:$1048576,'L- Lease, Concession, Franchise'!$31:$34</definedName>
    <definedName name="Z_42FAA9D6_C207_471C_947A_089C2839C129_.wvu.Rows" localSheetId="13" hidden="1">'M- Internal Audit Function'!$85:$1048576,'M- Internal Audit Function'!#REF!</definedName>
    <definedName name="Z_42FAA9D6_C207_471C_947A_089C2839C129_.wvu.Rows" localSheetId="14" hidden="1">'Results of Evaluation'!$37:$1048576,'Results of Evaluation'!$27:$33</definedName>
    <definedName name="Z_59022542_217B_45DC_AA3D_DB572BF6CAC5_.wvu.Cols" localSheetId="0" hidden="1">'A- Effectiveness &amp; Efficiency'!$F:$XFD</definedName>
    <definedName name="Z_59022542_217B_45DC_AA3D_DB572BF6CAC5_.wvu.Cols" localSheetId="2" hidden="1">'B- Cash Receipts'!$H:$XFD</definedName>
    <definedName name="Z_59022542_217B_45DC_AA3D_DB572BF6CAC5_.wvu.Cols" localSheetId="3" hidden="1">'C- Imprest Funds'!$H:$XFD</definedName>
    <definedName name="Z_59022542_217B_45DC_AA3D_DB572BF6CAC5_.wvu.Cols" localSheetId="4" hidden="1">'D- Billings &amp; Receivables'!$H:$XFD</definedName>
    <definedName name="Z_59022542_217B_45DC_AA3D_DB572BF6CAC5_.wvu.Cols" localSheetId="5" hidden="1">'E- Expenditures &amp; Payables'!#REF!</definedName>
    <definedName name="Z_59022542_217B_45DC_AA3D_DB572BF6CAC5_.wvu.Cols" localSheetId="6" hidden="1">'F- Inventory'!$H:$XFD</definedName>
    <definedName name="Z_59022542_217B_45DC_AA3D_DB572BF6CAC5_.wvu.Cols" localSheetId="7" hidden="1">'G- Payroll &amp; Personnel'!#REF!</definedName>
    <definedName name="Z_59022542_217B_45DC_AA3D_DB572BF6CAC5_.wvu.Cols" localSheetId="8" hidden="1">'H-IT Controls and Procedures '!$H:$XFD</definedName>
    <definedName name="Z_59022542_217B_45DC_AA3D_DB572BF6CAC5_.wvu.Cols" localSheetId="9" hidden="1">'I- Single Audit'!$H:$XFD</definedName>
    <definedName name="Z_59022542_217B_45DC_AA3D_DB572BF6CAC5_.wvu.Cols" localSheetId="10" hidden="1">'J- Licenses &amp; Permits'!$H:$XFD</definedName>
    <definedName name="Z_59022542_217B_45DC_AA3D_DB572BF6CAC5_.wvu.Cols" localSheetId="11" hidden="1">'K- Violations Certificates'!#REF!</definedName>
    <definedName name="Z_59022542_217B_45DC_AA3D_DB572BF6CAC5_.wvu.Cols" localSheetId="12" hidden="1">'L- Lease, Concession, Franchise'!$H:$XFD</definedName>
    <definedName name="Z_59022542_217B_45DC_AA3D_DB572BF6CAC5_.wvu.Cols" localSheetId="13" hidden="1">'M- Internal Audit Function'!$I:$XFD</definedName>
    <definedName name="Z_59022542_217B_45DC_AA3D_DB572BF6CAC5_.wvu.Cols" localSheetId="14" hidden="1">'Results of Evaluation'!$J:$XFD</definedName>
    <definedName name="Z_59022542_217B_45DC_AA3D_DB572BF6CAC5_.wvu.PrintArea" localSheetId="0" hidden="1">'A- Effectiveness &amp; Efficiency'!$A$1:$E$55</definedName>
    <definedName name="Z_59022542_217B_45DC_AA3D_DB572BF6CAC5_.wvu.PrintArea" localSheetId="2" hidden="1">'B- Cash Receipts'!$A$1:$G$49</definedName>
    <definedName name="Z_59022542_217B_45DC_AA3D_DB572BF6CAC5_.wvu.PrintArea" localSheetId="3" hidden="1">'C- Imprest Funds'!$A$1:$G$28</definedName>
    <definedName name="Z_59022542_217B_45DC_AA3D_DB572BF6CAC5_.wvu.PrintArea" localSheetId="4" hidden="1">'D- Billings &amp; Receivables'!$A$1:$G$37</definedName>
    <definedName name="Z_59022542_217B_45DC_AA3D_DB572BF6CAC5_.wvu.PrintArea" localSheetId="5" hidden="1">'E- Expenditures &amp; Payables'!$A$15:$G$79</definedName>
    <definedName name="Z_59022542_217B_45DC_AA3D_DB572BF6CAC5_.wvu.PrintArea" localSheetId="14" hidden="1">'Results of Evaluation'!$A$1:$I$26</definedName>
    <definedName name="Z_59022542_217B_45DC_AA3D_DB572BF6CAC5_.wvu.PrintTitles" localSheetId="0" hidden="1">'A- Effectiveness &amp; Efficiency'!$1:$8</definedName>
    <definedName name="Z_59022542_217B_45DC_AA3D_DB572BF6CAC5_.wvu.PrintTitles" localSheetId="2" hidden="1">'B- Cash Receipts'!$1:$9</definedName>
    <definedName name="Z_59022542_217B_45DC_AA3D_DB572BF6CAC5_.wvu.PrintTitles" localSheetId="3" hidden="1">'C- Imprest Funds'!$1:$10</definedName>
    <definedName name="Z_59022542_217B_45DC_AA3D_DB572BF6CAC5_.wvu.PrintTitles" localSheetId="4" hidden="1">'D- Billings &amp; Receivables'!$1:$8</definedName>
    <definedName name="Z_59022542_217B_45DC_AA3D_DB572BF6CAC5_.wvu.PrintTitles" localSheetId="5" hidden="1">'E- Expenditures &amp; Payables'!#REF!</definedName>
    <definedName name="Z_59022542_217B_45DC_AA3D_DB572BF6CAC5_.wvu.PrintTitles" localSheetId="6" hidden="1">'F- Inventory'!#REF!</definedName>
    <definedName name="Z_59022542_217B_45DC_AA3D_DB572BF6CAC5_.wvu.PrintTitles" localSheetId="7" hidden="1">'G- Payroll &amp; Personnel'!#REF!</definedName>
    <definedName name="Z_59022542_217B_45DC_AA3D_DB572BF6CAC5_.wvu.PrintTitles" localSheetId="8" hidden="1">'H-IT Controls and Procedures '!#REF!</definedName>
    <definedName name="Z_59022542_217B_45DC_AA3D_DB572BF6CAC5_.wvu.PrintTitles" localSheetId="9" hidden="1">'I- Single Audit'!#REF!</definedName>
    <definedName name="Z_59022542_217B_45DC_AA3D_DB572BF6CAC5_.wvu.PrintTitles" localSheetId="10" hidden="1">'J- Licenses &amp; Permits'!#REF!</definedName>
    <definedName name="Z_59022542_217B_45DC_AA3D_DB572BF6CAC5_.wvu.PrintTitles" localSheetId="11" hidden="1">'K- Violations Certificates'!#REF!</definedName>
    <definedName name="Z_59022542_217B_45DC_AA3D_DB572BF6CAC5_.wvu.PrintTitles" localSheetId="12" hidden="1">'L- Lease, Concession, Franchise'!#REF!</definedName>
    <definedName name="Z_59022542_217B_45DC_AA3D_DB572BF6CAC5_.wvu.PrintTitles" localSheetId="13" hidden="1">'M- Internal Audit Function'!#REF!</definedName>
    <definedName name="Z_59022542_217B_45DC_AA3D_DB572BF6CAC5_.wvu.Rows" localSheetId="0" hidden="1">'A- Effectiveness &amp; Efficiency'!$64:$1048576,'A- Effectiveness &amp; Efficiency'!$58:$63</definedName>
    <definedName name="Z_59022542_217B_45DC_AA3D_DB572BF6CAC5_.wvu.Rows" localSheetId="2" hidden="1">'B- Cash Receipts'!$84:$1048576,'B- Cash Receipts'!$51:$80</definedName>
    <definedName name="Z_59022542_217B_45DC_AA3D_DB572BF6CAC5_.wvu.Rows" localSheetId="3" hidden="1">'C- Imprest Funds'!$29:$1048576,'C- Imprest Funds'!#REF!</definedName>
    <definedName name="Z_59022542_217B_45DC_AA3D_DB572BF6CAC5_.wvu.Rows" localSheetId="4" hidden="1">'D- Billings &amp; Receivables'!$77:$1048576,'D- Billings &amp; Receivables'!$39:$76</definedName>
    <definedName name="Z_59022542_217B_45DC_AA3D_DB572BF6CAC5_.wvu.Rows" localSheetId="5" hidden="1">'E- Expenditures &amp; Payables'!#REF!,'E- Expenditures &amp; Payables'!$80:$80</definedName>
    <definedName name="Z_59022542_217B_45DC_AA3D_DB572BF6CAC5_.wvu.Rows" localSheetId="6" hidden="1">'F- Inventory'!$48:$1048576,'F- Inventory'!#REF!</definedName>
    <definedName name="Z_59022542_217B_45DC_AA3D_DB572BF6CAC5_.wvu.Rows" localSheetId="7" hidden="1">'G- Payroll &amp; Personnel'!$52:$1048576,'G- Payroll &amp; Personnel'!#REF!</definedName>
    <definedName name="Z_59022542_217B_45DC_AA3D_DB572BF6CAC5_.wvu.Rows" localSheetId="8" hidden="1">'H-IT Controls and Procedures '!$195:$1048576,'H-IT Controls and Procedures '!#REF!,'H-IT Controls and Procedures '!#REF!</definedName>
    <definedName name="Z_59022542_217B_45DC_AA3D_DB572BF6CAC5_.wvu.Rows" localSheetId="9" hidden="1">'I- Single Audit'!$70:$1048576,'I- Single Audit'!$66:$69</definedName>
    <definedName name="Z_59022542_217B_45DC_AA3D_DB572BF6CAC5_.wvu.Rows" localSheetId="10" hidden="1">'J- Licenses &amp; Permits'!$34:$1048576,'J- Licenses &amp; Permits'!#REF!</definedName>
    <definedName name="Z_59022542_217B_45DC_AA3D_DB572BF6CAC5_.wvu.Rows" localSheetId="11" hidden="1">'K- Violations Certificates'!$31:$1048576,'K- Violations Certificates'!#REF!</definedName>
    <definedName name="Z_59022542_217B_45DC_AA3D_DB572BF6CAC5_.wvu.Rows" localSheetId="12" hidden="1">'L- Lease, Concession, Franchise'!$35:$1048576,'L- Lease, Concession, Franchise'!$31:$34</definedName>
    <definedName name="Z_59022542_217B_45DC_AA3D_DB572BF6CAC5_.wvu.Rows" localSheetId="13" hidden="1">'M- Internal Audit Function'!$85:$1048576,'M- Internal Audit Function'!#REF!</definedName>
    <definedName name="Z_59022542_217B_45DC_AA3D_DB572BF6CAC5_.wvu.Rows" localSheetId="14" hidden="1">'Results of Evaluation'!$38:$1048576,'Results of Evaluation'!$27:$33</definedName>
    <definedName name="Z_6FB98A3E_7EBA_4E9F_A075_0F34D8C5F91F_.wvu.Cols" localSheetId="0" hidden="1">'A- Effectiveness &amp; Efficiency'!$F:$XFD</definedName>
    <definedName name="Z_6FB98A3E_7EBA_4E9F_A075_0F34D8C5F91F_.wvu.Cols" localSheetId="2" hidden="1">'B- Cash Receipts'!$H:$XFD</definedName>
    <definedName name="Z_6FB98A3E_7EBA_4E9F_A075_0F34D8C5F91F_.wvu.Cols" localSheetId="3" hidden="1">'C- Imprest Funds'!$H:$XFD</definedName>
    <definedName name="Z_6FB98A3E_7EBA_4E9F_A075_0F34D8C5F91F_.wvu.Cols" localSheetId="4" hidden="1">'D- Billings &amp; Receivables'!$H:$XFD</definedName>
    <definedName name="Z_6FB98A3E_7EBA_4E9F_A075_0F34D8C5F91F_.wvu.Cols" localSheetId="5" hidden="1">'E- Expenditures &amp; Payables'!#REF!</definedName>
    <definedName name="Z_6FB98A3E_7EBA_4E9F_A075_0F34D8C5F91F_.wvu.Cols" localSheetId="6" hidden="1">'F- Inventory'!$H:$XFD</definedName>
    <definedName name="Z_6FB98A3E_7EBA_4E9F_A075_0F34D8C5F91F_.wvu.Cols" localSheetId="7" hidden="1">'G- Payroll &amp; Personnel'!#REF!</definedName>
    <definedName name="Z_6FB98A3E_7EBA_4E9F_A075_0F34D8C5F91F_.wvu.Cols" localSheetId="8" hidden="1">'H-IT Controls and Procedures '!$H:$XFD</definedName>
    <definedName name="Z_6FB98A3E_7EBA_4E9F_A075_0F34D8C5F91F_.wvu.Cols" localSheetId="9" hidden="1">'I- Single Audit'!$H:$XFD</definedName>
    <definedName name="Z_6FB98A3E_7EBA_4E9F_A075_0F34D8C5F91F_.wvu.Cols" localSheetId="10" hidden="1">'J- Licenses &amp; Permits'!$H:$XFD</definedName>
    <definedName name="Z_6FB98A3E_7EBA_4E9F_A075_0F34D8C5F91F_.wvu.Cols" localSheetId="11" hidden="1">'K- Violations Certificates'!#REF!</definedName>
    <definedName name="Z_6FB98A3E_7EBA_4E9F_A075_0F34D8C5F91F_.wvu.Cols" localSheetId="12" hidden="1">'L- Lease, Concession, Franchise'!$H:$XFD</definedName>
    <definedName name="Z_6FB98A3E_7EBA_4E9F_A075_0F34D8C5F91F_.wvu.Cols" localSheetId="13" hidden="1">'M- Internal Audit Function'!$I:$XFD</definedName>
    <definedName name="Z_6FB98A3E_7EBA_4E9F_A075_0F34D8C5F91F_.wvu.Cols" localSheetId="14" hidden="1">'Results of Evaluation'!$J:$XFD</definedName>
    <definedName name="Z_6FB98A3E_7EBA_4E9F_A075_0F34D8C5F91F_.wvu.PrintArea" localSheetId="0" hidden="1">'A- Effectiveness &amp; Efficiency'!$A$1:$E$55</definedName>
    <definedName name="Z_6FB98A3E_7EBA_4E9F_A075_0F34D8C5F91F_.wvu.PrintArea" localSheetId="2" hidden="1">'B- Cash Receipts'!$A$1:$G$49</definedName>
    <definedName name="Z_6FB98A3E_7EBA_4E9F_A075_0F34D8C5F91F_.wvu.PrintArea" localSheetId="3" hidden="1">'C- Imprest Funds'!$A$1:$G$28</definedName>
    <definedName name="Z_6FB98A3E_7EBA_4E9F_A075_0F34D8C5F91F_.wvu.PrintArea" localSheetId="4" hidden="1">'D- Billings &amp; Receivables'!$A$1:$G$37</definedName>
    <definedName name="Z_6FB98A3E_7EBA_4E9F_A075_0F34D8C5F91F_.wvu.PrintArea" localSheetId="5" hidden="1">'E- Expenditures &amp; Payables'!$A$15:$G$79</definedName>
    <definedName name="Z_6FB98A3E_7EBA_4E9F_A075_0F34D8C5F91F_.wvu.PrintArea" localSheetId="14" hidden="1">'Results of Evaluation'!$A$1:$I$26</definedName>
    <definedName name="Z_6FB98A3E_7EBA_4E9F_A075_0F34D8C5F91F_.wvu.PrintTitles" localSheetId="0" hidden="1">'A- Effectiveness &amp; Efficiency'!$1:$8</definedName>
    <definedName name="Z_6FB98A3E_7EBA_4E9F_A075_0F34D8C5F91F_.wvu.PrintTitles" localSheetId="2" hidden="1">'B- Cash Receipts'!$1:$9</definedName>
    <definedName name="Z_6FB98A3E_7EBA_4E9F_A075_0F34D8C5F91F_.wvu.PrintTitles" localSheetId="3" hidden="1">'C- Imprest Funds'!$1:$10</definedName>
    <definedName name="Z_6FB98A3E_7EBA_4E9F_A075_0F34D8C5F91F_.wvu.PrintTitles" localSheetId="4" hidden="1">'D- Billings &amp; Receivables'!$1:$8</definedName>
    <definedName name="Z_6FB98A3E_7EBA_4E9F_A075_0F34D8C5F91F_.wvu.PrintTitles" localSheetId="5" hidden="1">'E- Expenditures &amp; Payables'!#REF!</definedName>
    <definedName name="Z_6FB98A3E_7EBA_4E9F_A075_0F34D8C5F91F_.wvu.PrintTitles" localSheetId="6" hidden="1">'F- Inventory'!#REF!</definedName>
    <definedName name="Z_6FB98A3E_7EBA_4E9F_A075_0F34D8C5F91F_.wvu.PrintTitles" localSheetId="7" hidden="1">'G- Payroll &amp; Personnel'!#REF!</definedName>
    <definedName name="Z_6FB98A3E_7EBA_4E9F_A075_0F34D8C5F91F_.wvu.PrintTitles" localSheetId="8" hidden="1">'H-IT Controls and Procedures '!#REF!</definedName>
    <definedName name="Z_6FB98A3E_7EBA_4E9F_A075_0F34D8C5F91F_.wvu.PrintTitles" localSheetId="9" hidden="1">'I- Single Audit'!#REF!</definedName>
    <definedName name="Z_6FB98A3E_7EBA_4E9F_A075_0F34D8C5F91F_.wvu.PrintTitles" localSheetId="10" hidden="1">'J- Licenses &amp; Permits'!#REF!</definedName>
    <definedName name="Z_6FB98A3E_7EBA_4E9F_A075_0F34D8C5F91F_.wvu.PrintTitles" localSheetId="11" hidden="1">'K- Violations Certificates'!#REF!</definedName>
    <definedName name="Z_6FB98A3E_7EBA_4E9F_A075_0F34D8C5F91F_.wvu.PrintTitles" localSheetId="12" hidden="1">'L- Lease, Concession, Franchise'!#REF!</definedName>
    <definedName name="Z_6FB98A3E_7EBA_4E9F_A075_0F34D8C5F91F_.wvu.PrintTitles" localSheetId="13" hidden="1">'M- Internal Audit Function'!#REF!</definedName>
    <definedName name="Z_6FB98A3E_7EBA_4E9F_A075_0F34D8C5F91F_.wvu.Rows" localSheetId="0" hidden="1">'A- Effectiveness &amp; Efficiency'!$64:$1048576,'A- Effectiveness &amp; Efficiency'!$58:$63</definedName>
    <definedName name="Z_6FB98A3E_7EBA_4E9F_A075_0F34D8C5F91F_.wvu.Rows" localSheetId="2" hidden="1">'B- Cash Receipts'!$84:$1048576,'B- Cash Receipts'!$51:$80</definedName>
    <definedName name="Z_6FB98A3E_7EBA_4E9F_A075_0F34D8C5F91F_.wvu.Rows" localSheetId="3" hidden="1">'C- Imprest Funds'!$29:$1048576,'C- Imprest Funds'!#REF!</definedName>
    <definedName name="Z_6FB98A3E_7EBA_4E9F_A075_0F34D8C5F91F_.wvu.Rows" localSheetId="4" hidden="1">'D- Billings &amp; Receivables'!$77:$1048576,'D- Billings &amp; Receivables'!$39:$76</definedName>
    <definedName name="Z_6FB98A3E_7EBA_4E9F_A075_0F34D8C5F91F_.wvu.Rows" localSheetId="5" hidden="1">'E- Expenditures &amp; Payables'!#REF!,'E- Expenditures &amp; Payables'!$80:$80</definedName>
    <definedName name="Z_6FB98A3E_7EBA_4E9F_A075_0F34D8C5F91F_.wvu.Rows" localSheetId="6" hidden="1">'F- Inventory'!$48:$1048576,'F- Inventory'!#REF!</definedName>
    <definedName name="Z_6FB98A3E_7EBA_4E9F_A075_0F34D8C5F91F_.wvu.Rows" localSheetId="7" hidden="1">'G- Payroll &amp; Personnel'!$52:$1048576,'G- Payroll &amp; Personnel'!#REF!</definedName>
    <definedName name="Z_6FB98A3E_7EBA_4E9F_A075_0F34D8C5F91F_.wvu.Rows" localSheetId="8" hidden="1">'H-IT Controls and Procedures '!$195:$1048576,'H-IT Controls and Procedures '!#REF!,'H-IT Controls and Procedures '!#REF!</definedName>
    <definedName name="Z_6FB98A3E_7EBA_4E9F_A075_0F34D8C5F91F_.wvu.Rows" localSheetId="9" hidden="1">'I- Single Audit'!$70:$1048576,'I- Single Audit'!$66:$69</definedName>
    <definedName name="Z_6FB98A3E_7EBA_4E9F_A075_0F34D8C5F91F_.wvu.Rows" localSheetId="10" hidden="1">'J- Licenses &amp; Permits'!$34:$1048576,'J- Licenses &amp; Permits'!#REF!</definedName>
    <definedName name="Z_6FB98A3E_7EBA_4E9F_A075_0F34D8C5F91F_.wvu.Rows" localSheetId="11" hidden="1">'K- Violations Certificates'!$31:$1048576,'K- Violations Certificates'!#REF!</definedName>
    <definedName name="Z_6FB98A3E_7EBA_4E9F_A075_0F34D8C5F91F_.wvu.Rows" localSheetId="12" hidden="1">'L- Lease, Concession, Franchise'!$35:$1048576,'L- Lease, Concession, Franchise'!$31:$34</definedName>
    <definedName name="Z_6FB98A3E_7EBA_4E9F_A075_0F34D8C5F91F_.wvu.Rows" localSheetId="13" hidden="1">'M- Internal Audit Function'!$85:$1048576,'M- Internal Audit Function'!#REF!</definedName>
    <definedName name="Z_6FB98A3E_7EBA_4E9F_A075_0F34D8C5F91F_.wvu.Rows" localSheetId="14" hidden="1">'Results of Evaluation'!$38:$1048576,'Results of Evaluation'!$27:$33,'Results of Evaluation'!$37:$37</definedName>
    <definedName name="Z_7F1782F6_DA85_42F1_BCBB_FE04AF3FC931_.wvu.Cols" localSheetId="0" hidden="1">'A- Effectiveness &amp; Efficiency'!$F:$XFD</definedName>
    <definedName name="Z_7F1782F6_DA85_42F1_BCBB_FE04AF3FC931_.wvu.Cols" localSheetId="2" hidden="1">'B- Cash Receipts'!$H:$XFD</definedName>
    <definedName name="Z_7F1782F6_DA85_42F1_BCBB_FE04AF3FC931_.wvu.Cols" localSheetId="3" hidden="1">'C- Imprest Funds'!$H:$XFD</definedName>
    <definedName name="Z_7F1782F6_DA85_42F1_BCBB_FE04AF3FC931_.wvu.Cols" localSheetId="4" hidden="1">'D- Billings &amp; Receivables'!$H:$XFD</definedName>
    <definedName name="Z_7F1782F6_DA85_42F1_BCBB_FE04AF3FC931_.wvu.Cols" localSheetId="5" hidden="1">'E- Expenditures &amp; Payables'!#REF!</definedName>
    <definedName name="Z_7F1782F6_DA85_42F1_BCBB_FE04AF3FC931_.wvu.Cols" localSheetId="6" hidden="1">'F- Inventory'!$H:$XFD</definedName>
    <definedName name="Z_7F1782F6_DA85_42F1_BCBB_FE04AF3FC931_.wvu.Cols" localSheetId="7" hidden="1">'G- Payroll &amp; Personnel'!#REF!</definedName>
    <definedName name="Z_7F1782F6_DA85_42F1_BCBB_FE04AF3FC931_.wvu.Cols" localSheetId="8" hidden="1">'H-IT Controls and Procedures '!$H:$XFD</definedName>
    <definedName name="Z_7F1782F6_DA85_42F1_BCBB_FE04AF3FC931_.wvu.Cols" localSheetId="9" hidden="1">'I- Single Audit'!$H:$XFD</definedName>
    <definedName name="Z_7F1782F6_DA85_42F1_BCBB_FE04AF3FC931_.wvu.Cols" localSheetId="10" hidden="1">'J- Licenses &amp; Permits'!$H:$XFD</definedName>
    <definedName name="Z_7F1782F6_DA85_42F1_BCBB_FE04AF3FC931_.wvu.Cols" localSheetId="11" hidden="1">'K- Violations Certificates'!#REF!</definedName>
    <definedName name="Z_7F1782F6_DA85_42F1_BCBB_FE04AF3FC931_.wvu.Cols" localSheetId="12" hidden="1">'L- Lease, Concession, Franchise'!$H:$XFD</definedName>
    <definedName name="Z_7F1782F6_DA85_42F1_BCBB_FE04AF3FC931_.wvu.Cols" localSheetId="13" hidden="1">'M- Internal Audit Function'!$I:$XFD</definedName>
    <definedName name="Z_7F1782F6_DA85_42F1_BCBB_FE04AF3FC931_.wvu.Cols" localSheetId="14" hidden="1">'Results of Evaluation'!$J:$XFD</definedName>
    <definedName name="Z_7F1782F6_DA85_42F1_BCBB_FE04AF3FC931_.wvu.PrintArea" localSheetId="0" hidden="1">'A- Effectiveness &amp; Efficiency'!$A$1:$E$55</definedName>
    <definedName name="Z_7F1782F6_DA85_42F1_BCBB_FE04AF3FC931_.wvu.PrintArea" localSheetId="2" hidden="1">'B- Cash Receipts'!$A$1:$G$49</definedName>
    <definedName name="Z_7F1782F6_DA85_42F1_BCBB_FE04AF3FC931_.wvu.PrintArea" localSheetId="3" hidden="1">'C- Imprest Funds'!$A$1:$G$28</definedName>
    <definedName name="Z_7F1782F6_DA85_42F1_BCBB_FE04AF3FC931_.wvu.PrintArea" localSheetId="4" hidden="1">'D- Billings &amp; Receivables'!$A$1:$G$37</definedName>
    <definedName name="Z_7F1782F6_DA85_42F1_BCBB_FE04AF3FC931_.wvu.PrintArea" localSheetId="5" hidden="1">'E- Expenditures &amp; Payables'!$A$15:$G$79</definedName>
    <definedName name="Z_7F1782F6_DA85_42F1_BCBB_FE04AF3FC931_.wvu.PrintArea" localSheetId="14" hidden="1">'Results of Evaluation'!$A$1:$I$26</definedName>
    <definedName name="Z_7F1782F6_DA85_42F1_BCBB_FE04AF3FC931_.wvu.PrintTitles" localSheetId="0" hidden="1">'A- Effectiveness &amp; Efficiency'!$1:$8</definedName>
    <definedName name="Z_7F1782F6_DA85_42F1_BCBB_FE04AF3FC931_.wvu.PrintTitles" localSheetId="2" hidden="1">'B- Cash Receipts'!$1:$9</definedName>
    <definedName name="Z_7F1782F6_DA85_42F1_BCBB_FE04AF3FC931_.wvu.PrintTitles" localSheetId="3" hidden="1">'C- Imprest Funds'!$1:$10</definedName>
    <definedName name="Z_7F1782F6_DA85_42F1_BCBB_FE04AF3FC931_.wvu.PrintTitles" localSheetId="4" hidden="1">'D- Billings &amp; Receivables'!$1:$8</definedName>
    <definedName name="Z_7F1782F6_DA85_42F1_BCBB_FE04AF3FC931_.wvu.PrintTitles" localSheetId="5" hidden="1">'E- Expenditures &amp; Payables'!#REF!</definedName>
    <definedName name="Z_7F1782F6_DA85_42F1_BCBB_FE04AF3FC931_.wvu.PrintTitles" localSheetId="6" hidden="1">'F- Inventory'!#REF!</definedName>
    <definedName name="Z_7F1782F6_DA85_42F1_BCBB_FE04AF3FC931_.wvu.PrintTitles" localSheetId="7" hidden="1">'G- Payroll &amp; Personnel'!#REF!</definedName>
    <definedName name="Z_7F1782F6_DA85_42F1_BCBB_FE04AF3FC931_.wvu.PrintTitles" localSheetId="8" hidden="1">'H-IT Controls and Procedures '!#REF!</definedName>
    <definedName name="Z_7F1782F6_DA85_42F1_BCBB_FE04AF3FC931_.wvu.PrintTitles" localSheetId="9" hidden="1">'I- Single Audit'!#REF!</definedName>
    <definedName name="Z_7F1782F6_DA85_42F1_BCBB_FE04AF3FC931_.wvu.PrintTitles" localSheetId="10" hidden="1">'J- Licenses &amp; Permits'!#REF!</definedName>
    <definedName name="Z_7F1782F6_DA85_42F1_BCBB_FE04AF3FC931_.wvu.PrintTitles" localSheetId="11" hidden="1">'K- Violations Certificates'!#REF!</definedName>
    <definedName name="Z_7F1782F6_DA85_42F1_BCBB_FE04AF3FC931_.wvu.PrintTitles" localSheetId="12" hidden="1">'L- Lease, Concession, Franchise'!#REF!</definedName>
    <definedName name="Z_7F1782F6_DA85_42F1_BCBB_FE04AF3FC931_.wvu.PrintTitles" localSheetId="13" hidden="1">'M- Internal Audit Function'!#REF!</definedName>
    <definedName name="Z_7F1782F6_DA85_42F1_BCBB_FE04AF3FC931_.wvu.Rows" localSheetId="0" hidden="1">'A- Effectiveness &amp; Efficiency'!$64:$1048576,'A- Effectiveness &amp; Efficiency'!$58:$63</definedName>
    <definedName name="Z_7F1782F6_DA85_42F1_BCBB_FE04AF3FC931_.wvu.Rows" localSheetId="2" hidden="1">'B- Cash Receipts'!$84:$1048576,'B- Cash Receipts'!$51:$80</definedName>
    <definedName name="Z_7F1782F6_DA85_42F1_BCBB_FE04AF3FC931_.wvu.Rows" localSheetId="3" hidden="1">'C- Imprest Funds'!$29:$1048576,'C- Imprest Funds'!#REF!</definedName>
    <definedName name="Z_7F1782F6_DA85_42F1_BCBB_FE04AF3FC931_.wvu.Rows" localSheetId="4" hidden="1">'D- Billings &amp; Receivables'!$77:$1048576,'D- Billings &amp; Receivables'!$39:$76</definedName>
    <definedName name="Z_7F1782F6_DA85_42F1_BCBB_FE04AF3FC931_.wvu.Rows" localSheetId="5" hidden="1">'E- Expenditures &amp; Payables'!#REF!,'E- Expenditures &amp; Payables'!$80:$80</definedName>
    <definedName name="Z_7F1782F6_DA85_42F1_BCBB_FE04AF3FC931_.wvu.Rows" localSheetId="6" hidden="1">'F- Inventory'!$48:$1048576,'F- Inventory'!#REF!</definedName>
    <definedName name="Z_7F1782F6_DA85_42F1_BCBB_FE04AF3FC931_.wvu.Rows" localSheetId="7" hidden="1">'G- Payroll &amp; Personnel'!$52:$1048576,'G- Payroll &amp; Personnel'!#REF!</definedName>
    <definedName name="Z_7F1782F6_DA85_42F1_BCBB_FE04AF3FC931_.wvu.Rows" localSheetId="8" hidden="1">'H-IT Controls and Procedures '!$195:$1048576,'H-IT Controls and Procedures '!#REF!,'H-IT Controls and Procedures '!#REF!</definedName>
    <definedName name="Z_7F1782F6_DA85_42F1_BCBB_FE04AF3FC931_.wvu.Rows" localSheetId="9" hidden="1">'I- Single Audit'!$70:$1048576,'I- Single Audit'!$66:$69</definedName>
    <definedName name="Z_7F1782F6_DA85_42F1_BCBB_FE04AF3FC931_.wvu.Rows" localSheetId="10" hidden="1">'J- Licenses &amp; Permits'!$34:$1048576,'J- Licenses &amp; Permits'!#REF!</definedName>
    <definedName name="Z_7F1782F6_DA85_42F1_BCBB_FE04AF3FC931_.wvu.Rows" localSheetId="11" hidden="1">'K- Violations Certificates'!$31:$1048576,'K- Violations Certificates'!#REF!</definedName>
    <definedName name="Z_7F1782F6_DA85_42F1_BCBB_FE04AF3FC931_.wvu.Rows" localSheetId="12" hidden="1">'L- Lease, Concession, Franchise'!$35:$1048576,'L- Lease, Concession, Franchise'!$31:$34</definedName>
    <definedName name="Z_7F1782F6_DA85_42F1_BCBB_FE04AF3FC931_.wvu.Rows" localSheetId="13" hidden="1">'M- Internal Audit Function'!$85:$1048576,'M- Internal Audit Function'!#REF!</definedName>
    <definedName name="Z_7F1782F6_DA85_42F1_BCBB_FE04AF3FC931_.wvu.Rows" localSheetId="14" hidden="1">'Results of Evaluation'!$37:$1048576,'Results of Evaluation'!$27:$33</definedName>
    <definedName name="Z_E7B2B986_78C1_42E5_8F48_89171648BA85_.wvu.Cols" localSheetId="0" hidden="1">'A- Effectiveness &amp; Efficiency'!$F:$XFD</definedName>
    <definedName name="Z_E7B2B986_78C1_42E5_8F48_89171648BA85_.wvu.Cols" localSheetId="2" hidden="1">'B- Cash Receipts'!$H:$XFD</definedName>
    <definedName name="Z_E7B2B986_78C1_42E5_8F48_89171648BA85_.wvu.Cols" localSheetId="3" hidden="1">'C- Imprest Funds'!$H:$XFD</definedName>
    <definedName name="Z_E7B2B986_78C1_42E5_8F48_89171648BA85_.wvu.Cols" localSheetId="4" hidden="1">'D- Billings &amp; Receivables'!$H:$XFD</definedName>
    <definedName name="Z_E7B2B986_78C1_42E5_8F48_89171648BA85_.wvu.Cols" localSheetId="5" hidden="1">'E- Expenditures &amp; Payables'!#REF!</definedName>
    <definedName name="Z_E7B2B986_78C1_42E5_8F48_89171648BA85_.wvu.Cols" localSheetId="6" hidden="1">'F- Inventory'!$H:$XFD</definedName>
    <definedName name="Z_E7B2B986_78C1_42E5_8F48_89171648BA85_.wvu.Cols" localSheetId="7" hidden="1">'G- Payroll &amp; Personnel'!#REF!</definedName>
    <definedName name="Z_E7B2B986_78C1_42E5_8F48_89171648BA85_.wvu.Cols" localSheetId="8" hidden="1">'H-IT Controls and Procedures '!$H:$XFD</definedName>
    <definedName name="Z_E7B2B986_78C1_42E5_8F48_89171648BA85_.wvu.Cols" localSheetId="9" hidden="1">'I- Single Audit'!$H:$XFD</definedName>
    <definedName name="Z_E7B2B986_78C1_42E5_8F48_89171648BA85_.wvu.Cols" localSheetId="10" hidden="1">'J- Licenses &amp; Permits'!$H:$XFD</definedName>
    <definedName name="Z_E7B2B986_78C1_42E5_8F48_89171648BA85_.wvu.Cols" localSheetId="11" hidden="1">'K- Violations Certificates'!#REF!</definedName>
    <definedName name="Z_E7B2B986_78C1_42E5_8F48_89171648BA85_.wvu.Cols" localSheetId="12" hidden="1">'L- Lease, Concession, Franchise'!$H:$XFD</definedName>
    <definedName name="Z_E7B2B986_78C1_42E5_8F48_89171648BA85_.wvu.Cols" localSheetId="13" hidden="1">'M- Internal Audit Function'!$I:$XFD</definedName>
    <definedName name="Z_E7B2B986_78C1_42E5_8F48_89171648BA85_.wvu.Cols" localSheetId="14" hidden="1">'Results of Evaluation'!$J:$XFD</definedName>
    <definedName name="Z_E7B2B986_78C1_42E5_8F48_89171648BA85_.wvu.PrintArea" localSheetId="0" hidden="1">'A- Effectiveness &amp; Efficiency'!$A$1:$E$55</definedName>
    <definedName name="Z_E7B2B986_78C1_42E5_8F48_89171648BA85_.wvu.PrintArea" localSheetId="2" hidden="1">'B- Cash Receipts'!$A$1:$G$49</definedName>
    <definedName name="Z_E7B2B986_78C1_42E5_8F48_89171648BA85_.wvu.PrintArea" localSheetId="3" hidden="1">'C- Imprest Funds'!$A$1:$G$28</definedName>
    <definedName name="Z_E7B2B986_78C1_42E5_8F48_89171648BA85_.wvu.PrintArea" localSheetId="4" hidden="1">'D- Billings &amp; Receivables'!$A$1:$G$37</definedName>
    <definedName name="Z_E7B2B986_78C1_42E5_8F48_89171648BA85_.wvu.PrintArea" localSheetId="5" hidden="1">'E- Expenditures &amp; Payables'!$A$15:$G$79</definedName>
    <definedName name="Z_E7B2B986_78C1_42E5_8F48_89171648BA85_.wvu.PrintArea" localSheetId="14" hidden="1">'Results of Evaluation'!$A$1:$I$26</definedName>
    <definedName name="Z_E7B2B986_78C1_42E5_8F48_89171648BA85_.wvu.PrintTitles" localSheetId="0" hidden="1">'A- Effectiveness &amp; Efficiency'!$1:$8</definedName>
    <definedName name="Z_E7B2B986_78C1_42E5_8F48_89171648BA85_.wvu.PrintTitles" localSheetId="2" hidden="1">'B- Cash Receipts'!$1:$9</definedName>
    <definedName name="Z_E7B2B986_78C1_42E5_8F48_89171648BA85_.wvu.PrintTitles" localSheetId="3" hidden="1">'C- Imprest Funds'!$1:$10</definedName>
    <definedName name="Z_E7B2B986_78C1_42E5_8F48_89171648BA85_.wvu.PrintTitles" localSheetId="4" hidden="1">'D- Billings &amp; Receivables'!$1:$8</definedName>
    <definedName name="Z_E7B2B986_78C1_42E5_8F48_89171648BA85_.wvu.PrintTitles" localSheetId="5" hidden="1">'E- Expenditures &amp; Payables'!#REF!</definedName>
    <definedName name="Z_E7B2B986_78C1_42E5_8F48_89171648BA85_.wvu.PrintTitles" localSheetId="6" hidden="1">'F- Inventory'!#REF!</definedName>
    <definedName name="Z_E7B2B986_78C1_42E5_8F48_89171648BA85_.wvu.PrintTitles" localSheetId="7" hidden="1">'G- Payroll &amp; Personnel'!#REF!</definedName>
    <definedName name="Z_E7B2B986_78C1_42E5_8F48_89171648BA85_.wvu.PrintTitles" localSheetId="8" hidden="1">'H-IT Controls and Procedures '!#REF!</definedName>
    <definedName name="Z_E7B2B986_78C1_42E5_8F48_89171648BA85_.wvu.PrintTitles" localSheetId="9" hidden="1">'I- Single Audit'!#REF!</definedName>
    <definedName name="Z_E7B2B986_78C1_42E5_8F48_89171648BA85_.wvu.PrintTitles" localSheetId="10" hidden="1">'J- Licenses &amp; Permits'!#REF!</definedName>
    <definedName name="Z_E7B2B986_78C1_42E5_8F48_89171648BA85_.wvu.PrintTitles" localSheetId="11" hidden="1">'K- Violations Certificates'!#REF!</definedName>
    <definedName name="Z_E7B2B986_78C1_42E5_8F48_89171648BA85_.wvu.PrintTitles" localSheetId="12" hidden="1">'L- Lease, Concession, Franchise'!#REF!</definedName>
    <definedName name="Z_E7B2B986_78C1_42E5_8F48_89171648BA85_.wvu.PrintTitles" localSheetId="13" hidden="1">'M- Internal Audit Function'!#REF!</definedName>
    <definedName name="Z_E7B2B986_78C1_42E5_8F48_89171648BA85_.wvu.Rows" localSheetId="0" hidden="1">'A- Effectiveness &amp; Efficiency'!$64:$1048576,'A- Effectiveness &amp; Efficiency'!$58:$63</definedName>
    <definedName name="Z_E7B2B986_78C1_42E5_8F48_89171648BA85_.wvu.Rows" localSheetId="2" hidden="1">'B- Cash Receipts'!$84:$1048576,'B- Cash Receipts'!$51:$80</definedName>
    <definedName name="Z_E7B2B986_78C1_42E5_8F48_89171648BA85_.wvu.Rows" localSheetId="3" hidden="1">'C- Imprest Funds'!$29:$1048576,'C- Imprest Funds'!#REF!</definedName>
    <definedName name="Z_E7B2B986_78C1_42E5_8F48_89171648BA85_.wvu.Rows" localSheetId="4" hidden="1">'D- Billings &amp; Receivables'!$77:$1048576,'D- Billings &amp; Receivables'!$39:$76</definedName>
    <definedName name="Z_E7B2B986_78C1_42E5_8F48_89171648BA85_.wvu.Rows" localSheetId="5" hidden="1">'E- Expenditures &amp; Payables'!#REF!,'E- Expenditures &amp; Payables'!$80:$80</definedName>
    <definedName name="Z_E7B2B986_78C1_42E5_8F48_89171648BA85_.wvu.Rows" localSheetId="6" hidden="1">'F- Inventory'!$48:$1048576,'F- Inventory'!#REF!</definedName>
    <definedName name="Z_E7B2B986_78C1_42E5_8F48_89171648BA85_.wvu.Rows" localSheetId="7" hidden="1">'G- Payroll &amp; Personnel'!$52:$1048576,'G- Payroll &amp; Personnel'!#REF!</definedName>
    <definedName name="Z_E7B2B986_78C1_42E5_8F48_89171648BA85_.wvu.Rows" localSheetId="8" hidden="1">'H-IT Controls and Procedures '!$195:$1048576,'H-IT Controls and Procedures '!#REF!,'H-IT Controls and Procedures '!#REF!</definedName>
    <definedName name="Z_E7B2B986_78C1_42E5_8F48_89171648BA85_.wvu.Rows" localSheetId="9" hidden="1">'I- Single Audit'!$70:$1048576,'I- Single Audit'!$66:$69</definedName>
    <definedName name="Z_E7B2B986_78C1_42E5_8F48_89171648BA85_.wvu.Rows" localSheetId="10" hidden="1">'J- Licenses &amp; Permits'!$34:$1048576,'J- Licenses &amp; Permits'!#REF!</definedName>
    <definedName name="Z_E7B2B986_78C1_42E5_8F48_89171648BA85_.wvu.Rows" localSheetId="11" hidden="1">'K- Violations Certificates'!$31:$1048576,'K- Violations Certificates'!#REF!</definedName>
    <definedName name="Z_E7B2B986_78C1_42E5_8F48_89171648BA85_.wvu.Rows" localSheetId="12" hidden="1">'L- Lease, Concession, Franchise'!$35:$1048576,'L- Lease, Concession, Franchise'!$31:$34</definedName>
    <definedName name="Z_E7B2B986_78C1_42E5_8F48_89171648BA85_.wvu.Rows" localSheetId="13" hidden="1">'M- Internal Audit Function'!$85:$1048576,'M- Internal Audit Function'!#REF!</definedName>
    <definedName name="Z_E7B2B986_78C1_42E5_8F48_89171648BA85_.wvu.Rows" localSheetId="14" hidden="1">'Results of Evaluation'!$38:$1048576,'Results of Evaluation'!$27:$33,'Results of Evaluation'!$37:$37</definedName>
  </definedNames>
  <calcPr calcId="152511"/>
  <customWorkbookViews>
    <customWorkbookView name="Rivers-Merritt, Ernestine - Personal View" guid="{6FB98A3E-7EBA-4E9F-A075-0F34D8C5F91F}" mergeInterval="0" personalView="1" maximized="1" showHorizontalScroll="0" xWindow="-8" yWindow="-8" windowWidth="1936" windowHeight="1056" activeSheetId="6"/>
    <customWorkbookView name="Ardolli, Florim - Personal View" guid="{E7B2B986-78C1-42E5-8F48-89171648BA85}" mergeInterval="0" personalView="1" maximized="1" showHorizontalScroll="0" windowWidth="1680" windowHeight="864" activeSheetId="10" showComments="commIndAndComment"/>
    <customWorkbookView name="Annitto, Joseph - Personal View" guid="{7F1782F6-DA85-42F1-BCBB-FE04AF3FC931}" mergeInterval="0" personalView="1" maximized="1" showHorizontalScroll="0" xWindow="-11" yWindow="-11" windowWidth="1942" windowHeight="1046" activeSheetId="19"/>
    <customWorkbookView name="Tan, Jing Yang - Personal View" guid="{42FAA9D6-C207-471C-947A-089C2839C129}" mergeInterval="0" personalView="1" maximized="1" showHorizontalScroll="0" xWindow="-11" yWindow="-11" windowWidth="1942" windowHeight="1046" activeSheetId="9"/>
    <customWorkbookView name="Davis, George III - Personal View" guid="{59022542-217B-45DC-AA3D-DB572BF6CAC5}" mergeInterval="0" personalView="1" maximized="1" showHorizontalScroll="0" windowWidth="1680" windowHeight="838"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9" l="1"/>
  <c r="B3" i="20"/>
  <c r="C1" i="19"/>
  <c r="G61" i="17"/>
  <c r="B50" i="17"/>
  <c r="B4" i="17"/>
  <c r="D1" i="17"/>
  <c r="B4" i="16"/>
  <c r="D1" i="16"/>
  <c r="B4" i="15"/>
  <c r="D1" i="15"/>
  <c r="B4" i="14"/>
  <c r="D1" i="14"/>
  <c r="B60" i="13"/>
  <c r="B4" i="13"/>
  <c r="D1" i="13"/>
  <c r="B4" i="9"/>
  <c r="D1" i="9"/>
  <c r="B4" i="8"/>
  <c r="D1" i="8"/>
  <c r="B4" i="7"/>
  <c r="D1" i="7"/>
  <c r="B4" i="6"/>
  <c r="D1" i="6"/>
  <c r="B4" i="5"/>
  <c r="D1" i="5"/>
  <c r="B4" i="4"/>
  <c r="D1" i="4"/>
  <c r="B4" i="3"/>
  <c r="D1" i="3"/>
  <c r="B4" i="1"/>
  <c r="F9" i="20"/>
  <c r="E64" i="17" l="1"/>
  <c r="H64" i="17" s="1"/>
  <c r="E188" i="9"/>
  <c r="E178" i="9"/>
  <c r="H178" i="9" s="1"/>
  <c r="E177" i="9"/>
  <c r="H177" i="9" s="1"/>
  <c r="E169" i="9"/>
  <c r="H169" i="9" s="1"/>
  <c r="E113" i="9"/>
  <c r="H113" i="9" s="1"/>
  <c r="E171" i="9"/>
  <c r="H171" i="9" s="1"/>
  <c r="E47" i="9"/>
  <c r="H47" i="9" s="1"/>
  <c r="E166" i="9"/>
  <c r="H166" i="9" s="1"/>
  <c r="E80" i="9"/>
  <c r="H80" i="9" s="1"/>
  <c r="E50" i="9"/>
  <c r="H50" i="9" s="1"/>
  <c r="E175" i="9"/>
  <c r="H175" i="9" s="1"/>
  <c r="E68" i="9"/>
  <c r="H68" i="9" s="1"/>
  <c r="E176" i="9"/>
  <c r="H176" i="9" s="1"/>
  <c r="E172" i="9"/>
  <c r="H172" i="9" s="1"/>
  <c r="E174" i="9"/>
  <c r="H174" i="9" s="1"/>
  <c r="E173" i="9"/>
  <c r="H173" i="9" s="1"/>
  <c r="E76" i="17"/>
  <c r="H76" i="17" s="1"/>
  <c r="E75" i="17"/>
  <c r="H75" i="17" s="1"/>
  <c r="E74" i="17"/>
  <c r="H74" i="17" s="1"/>
  <c r="E73" i="17"/>
  <c r="H73" i="17" s="1"/>
  <c r="E65" i="17"/>
  <c r="E17" i="1"/>
  <c r="H17" i="1" s="1"/>
  <c r="E14" i="1"/>
  <c r="E15" i="1"/>
  <c r="H15" i="1" s="1"/>
  <c r="E16" i="1"/>
  <c r="H16" i="1" s="1"/>
  <c r="E49" i="17"/>
  <c r="H49" i="17" s="1"/>
  <c r="E40" i="17"/>
  <c r="H40" i="17" s="1"/>
  <c r="E31" i="17"/>
  <c r="H31" i="17" s="1"/>
  <c r="E21" i="17"/>
  <c r="H20" i="17" s="1"/>
  <c r="E26" i="16"/>
  <c r="H26" i="16" s="1"/>
  <c r="E18" i="16"/>
  <c r="H18" i="16" s="1"/>
  <c r="E22" i="15"/>
  <c r="H22" i="15" s="1"/>
  <c r="E31" i="14"/>
  <c r="H31" i="14" s="1"/>
  <c r="E21" i="14"/>
  <c r="H21" i="14" s="1"/>
  <c r="E59" i="13"/>
  <c r="H59" i="13" s="1"/>
  <c r="E34" i="13"/>
  <c r="E14" i="13"/>
  <c r="E160" i="9"/>
  <c r="H160" i="9" s="1"/>
  <c r="H188" i="9"/>
  <c r="E142" i="9"/>
  <c r="H142" i="9" s="1"/>
  <c r="E133" i="9"/>
  <c r="H133" i="9" s="1"/>
  <c r="E124" i="9"/>
  <c r="H124" i="9" s="1"/>
  <c r="E112" i="9"/>
  <c r="H112" i="9" s="1"/>
  <c r="E103" i="9"/>
  <c r="H103" i="9" s="1"/>
  <c r="E92" i="9"/>
  <c r="H92" i="9" s="1"/>
  <c r="E82" i="9"/>
  <c r="H82" i="9" s="1"/>
  <c r="E74" i="9"/>
  <c r="H74" i="9" s="1"/>
  <c r="E64" i="9"/>
  <c r="H64" i="9" s="1"/>
  <c r="E55" i="9"/>
  <c r="H55" i="9" s="1"/>
  <c r="E42" i="9"/>
  <c r="H42" i="9" s="1"/>
  <c r="E28" i="9"/>
  <c r="H28" i="9" s="1"/>
  <c r="E44" i="8"/>
  <c r="H44" i="8" s="1"/>
  <c r="E35" i="8"/>
  <c r="H35" i="8" s="1"/>
  <c r="E26" i="8"/>
  <c r="H26" i="8" s="1"/>
  <c r="E16" i="8"/>
  <c r="H16" i="8" s="1"/>
  <c r="E34" i="7"/>
  <c r="H34" i="7" s="1"/>
  <c r="E26" i="7"/>
  <c r="H26" i="7" s="1"/>
  <c r="E17" i="7"/>
  <c r="H17" i="7" s="1"/>
  <c r="E53" i="6"/>
  <c r="H53" i="6" s="1"/>
  <c r="E63" i="6"/>
  <c r="H63" i="6" s="1"/>
  <c r="E72" i="6"/>
  <c r="H72" i="6" s="1"/>
  <c r="E39" i="6"/>
  <c r="H39" i="6" s="1"/>
  <c r="E30" i="6"/>
  <c r="H30" i="6" s="1"/>
  <c r="E22" i="6"/>
  <c r="H22" i="6" s="1"/>
  <c r="E27" i="5"/>
  <c r="H27" i="5" s="1"/>
  <c r="E23" i="5"/>
  <c r="H23" i="5" s="1"/>
  <c r="E25" i="4"/>
  <c r="H25" i="4" s="1"/>
  <c r="E19" i="4"/>
  <c r="H19" i="4" s="1"/>
  <c r="E22" i="3"/>
  <c r="H22" i="3" s="1"/>
  <c r="E34" i="3"/>
  <c r="H34" i="3" s="1"/>
  <c r="E39" i="3"/>
  <c r="H39" i="3" s="1"/>
  <c r="E18" i="3"/>
  <c r="H18" i="3" s="1"/>
  <c r="E22" i="1"/>
  <c r="H22" i="1" s="1"/>
  <c r="E30" i="1"/>
  <c r="H30" i="1" s="1"/>
  <c r="E38" i="1"/>
  <c r="H38" i="1" s="1"/>
  <c r="E46" i="1"/>
  <c r="H46" i="1" s="1"/>
  <c r="E54" i="1"/>
  <c r="H54" i="1" s="1"/>
  <c r="E25" i="3"/>
  <c r="H25" i="3" s="1"/>
  <c r="E15" i="3"/>
  <c r="E14" i="17"/>
  <c r="E183" i="9"/>
  <c r="H183" i="9" s="1"/>
  <c r="E84" i="9"/>
  <c r="H84" i="9" s="1"/>
  <c r="E37" i="8"/>
  <c r="H37" i="8" s="1"/>
  <c r="E51" i="6"/>
  <c r="H51" i="6" s="1"/>
  <c r="E25" i="5"/>
  <c r="H25" i="5" s="1"/>
  <c r="E28" i="3"/>
  <c r="H28" i="3" s="1"/>
  <c r="E36" i="1"/>
  <c r="H36" i="1" s="1"/>
  <c r="E48" i="17"/>
  <c r="H48" i="17" s="1"/>
  <c r="E39" i="17"/>
  <c r="H39" i="17" s="1"/>
  <c r="E29" i="17"/>
  <c r="H29" i="17" s="1"/>
  <c r="E19" i="17"/>
  <c r="H19" i="17" s="1"/>
  <c r="E25" i="16"/>
  <c r="H25" i="16" s="1"/>
  <c r="E17" i="16"/>
  <c r="H17" i="16" s="1"/>
  <c r="E21" i="15"/>
  <c r="H21" i="15" s="1"/>
  <c r="E29" i="14"/>
  <c r="H29" i="14" s="1"/>
  <c r="E20" i="14"/>
  <c r="H20" i="14" s="1"/>
  <c r="E58" i="13"/>
  <c r="H58" i="13" s="1"/>
  <c r="E30" i="13"/>
  <c r="H30" i="13" s="1"/>
  <c r="E157" i="9"/>
  <c r="H157" i="9" s="1"/>
  <c r="E152" i="9"/>
  <c r="H152" i="9" s="1"/>
  <c r="E141" i="9"/>
  <c r="H141" i="9" s="1"/>
  <c r="E132" i="9"/>
  <c r="H132" i="9" s="1"/>
  <c r="E123" i="9"/>
  <c r="H123" i="9" s="1"/>
  <c r="E111" i="9"/>
  <c r="H111" i="9" s="1"/>
  <c r="E101" i="9"/>
  <c r="H101" i="9" s="1"/>
  <c r="E91" i="9"/>
  <c r="H91" i="9" s="1"/>
  <c r="E81" i="9"/>
  <c r="H81" i="9" s="1"/>
  <c r="E73" i="9"/>
  <c r="H73" i="9" s="1"/>
  <c r="E63" i="9"/>
  <c r="H63" i="9" s="1"/>
  <c r="E54" i="9"/>
  <c r="H54" i="9" s="1"/>
  <c r="E41" i="9"/>
  <c r="H41" i="9" s="1"/>
  <c r="E22" i="9"/>
  <c r="H22" i="9" s="1"/>
  <c r="E43" i="8"/>
  <c r="H43" i="8" s="1"/>
  <c r="E34" i="8"/>
  <c r="H34" i="8" s="1"/>
  <c r="E25" i="8"/>
  <c r="H25" i="8" s="1"/>
  <c r="E15" i="8"/>
  <c r="E33" i="7"/>
  <c r="H33" i="7" s="1"/>
  <c r="E25" i="7"/>
  <c r="H25" i="7" s="1"/>
  <c r="E16" i="7"/>
  <c r="H16" i="7" s="1"/>
  <c r="E54" i="6"/>
  <c r="H54" i="6" s="1"/>
  <c r="E64" i="6"/>
  <c r="H64" i="6" s="1"/>
  <c r="E73" i="6"/>
  <c r="H73" i="6" s="1"/>
  <c r="E37" i="6"/>
  <c r="H37" i="6" s="1"/>
  <c r="E29" i="6"/>
  <c r="H29" i="6" s="1"/>
  <c r="E21" i="6"/>
  <c r="H21" i="6" s="1"/>
  <c r="E28" i="5"/>
  <c r="H28" i="5" s="1"/>
  <c r="E22" i="5"/>
  <c r="H22" i="5" s="1"/>
  <c r="E26" i="4"/>
  <c r="H26" i="4" s="1"/>
  <c r="E18" i="4"/>
  <c r="H18" i="4" s="1"/>
  <c r="E23" i="3"/>
  <c r="H23" i="3" s="1"/>
  <c r="E33" i="3"/>
  <c r="E40" i="3"/>
  <c r="H40" i="3" s="1"/>
  <c r="E17" i="3"/>
  <c r="H17" i="3" s="1"/>
  <c r="E23" i="1"/>
  <c r="E31" i="1"/>
  <c r="H31" i="1" s="1"/>
  <c r="E39" i="1"/>
  <c r="H39" i="1" s="1"/>
  <c r="E47" i="1"/>
  <c r="E55" i="1"/>
  <c r="H55" i="1" s="1"/>
  <c r="E31" i="3"/>
  <c r="H31" i="3" s="1"/>
  <c r="E49" i="1"/>
  <c r="H49" i="1" s="1"/>
  <c r="E24" i="15"/>
  <c r="H24" i="15" s="1"/>
  <c r="E48" i="9"/>
  <c r="H48" i="9" s="1"/>
  <c r="E35" i="5"/>
  <c r="H35" i="5" s="1"/>
  <c r="E47" i="17"/>
  <c r="H47" i="17" s="1"/>
  <c r="E38" i="17"/>
  <c r="H38" i="17" s="1"/>
  <c r="E28" i="17"/>
  <c r="H28" i="17" s="1"/>
  <c r="E18" i="17"/>
  <c r="H18" i="17" s="1"/>
  <c r="E24" i="16"/>
  <c r="H24" i="16" s="1"/>
  <c r="E16" i="16"/>
  <c r="H16" i="16" s="1"/>
  <c r="E20" i="15"/>
  <c r="H20" i="15" s="1"/>
  <c r="E28" i="14"/>
  <c r="H28" i="14" s="1"/>
  <c r="E19" i="14"/>
  <c r="H19" i="14" s="1"/>
  <c r="E57" i="13"/>
  <c r="H57" i="13" s="1"/>
  <c r="E26" i="13"/>
  <c r="H26" i="13" s="1"/>
  <c r="E156" i="9"/>
  <c r="H156" i="9" s="1"/>
  <c r="E151" i="9"/>
  <c r="H151" i="9" s="1"/>
  <c r="E140" i="9"/>
  <c r="H140" i="9" s="1"/>
  <c r="E131" i="9"/>
  <c r="H131" i="9" s="1"/>
  <c r="E121" i="9"/>
  <c r="H121" i="9" s="1"/>
  <c r="E110" i="9"/>
  <c r="H110" i="9" s="1"/>
  <c r="E99" i="9"/>
  <c r="H99" i="9" s="1"/>
  <c r="E90" i="9"/>
  <c r="H90" i="9" s="1"/>
  <c r="E72" i="9"/>
  <c r="H72" i="9" s="1"/>
  <c r="E61" i="9"/>
  <c r="H61" i="9" s="1"/>
  <c r="E53" i="9"/>
  <c r="H53" i="9" s="1"/>
  <c r="E40" i="9"/>
  <c r="H40" i="9" s="1"/>
  <c r="E16" i="9"/>
  <c r="E42" i="8"/>
  <c r="H42" i="8" s="1"/>
  <c r="E32" i="8"/>
  <c r="H32" i="8" s="1"/>
  <c r="E24" i="8"/>
  <c r="H24" i="8" s="1"/>
  <c r="E40" i="7"/>
  <c r="H40" i="7" s="1"/>
  <c r="E32" i="7"/>
  <c r="H32" i="7" s="1"/>
  <c r="E24" i="7"/>
  <c r="H24" i="7" s="1"/>
  <c r="E15" i="7"/>
  <c r="E55" i="6"/>
  <c r="H55" i="6" s="1"/>
  <c r="E65" i="6"/>
  <c r="H65" i="6" s="1"/>
  <c r="E47" i="6"/>
  <c r="H47" i="6" s="1"/>
  <c r="E36" i="6"/>
  <c r="H36" i="6" s="1"/>
  <c r="E28" i="6"/>
  <c r="H28" i="6" s="1"/>
  <c r="E20" i="6"/>
  <c r="H20" i="6" s="1"/>
  <c r="E30" i="5"/>
  <c r="H30" i="5" s="1"/>
  <c r="E20" i="5"/>
  <c r="H20" i="5" s="1"/>
  <c r="E27" i="4"/>
  <c r="H27" i="4" s="1"/>
  <c r="E17" i="4"/>
  <c r="H17" i="4" s="1"/>
  <c r="E24" i="3"/>
  <c r="E32" i="3"/>
  <c r="H32" i="3" s="1"/>
  <c r="E41" i="3"/>
  <c r="H41" i="3" s="1"/>
  <c r="E16" i="3"/>
  <c r="H16" i="3" s="1"/>
  <c r="E24" i="1"/>
  <c r="H24" i="1" s="1"/>
  <c r="E32" i="1"/>
  <c r="H32" i="1" s="1"/>
  <c r="E40" i="1"/>
  <c r="H40" i="1" s="1"/>
  <c r="E48" i="1"/>
  <c r="H48" i="1" s="1"/>
  <c r="E16" i="4"/>
  <c r="H16" i="4" s="1"/>
  <c r="E42" i="3"/>
  <c r="H42" i="3" s="1"/>
  <c r="E25" i="1"/>
  <c r="H25" i="1" s="1"/>
  <c r="E41" i="1"/>
  <c r="H41" i="1" s="1"/>
  <c r="E23" i="17"/>
  <c r="H23" i="17" s="1"/>
  <c r="E23" i="14"/>
  <c r="H23" i="14" s="1"/>
  <c r="E39" i="13"/>
  <c r="H39" i="13" s="1"/>
  <c r="E115" i="9"/>
  <c r="H115" i="9" s="1"/>
  <c r="E76" i="9"/>
  <c r="H76" i="9" s="1"/>
  <c r="E35" i="9"/>
  <c r="H35" i="9" s="1"/>
  <c r="E19" i="8"/>
  <c r="H19" i="8" s="1"/>
  <c r="E42" i="6"/>
  <c r="H42" i="6" s="1"/>
  <c r="E21" i="4"/>
  <c r="H21" i="4" s="1"/>
  <c r="E28" i="1"/>
  <c r="H28" i="1" s="1"/>
  <c r="E46" i="17"/>
  <c r="H46" i="17" s="1"/>
  <c r="E37" i="17"/>
  <c r="H37" i="17" s="1"/>
  <c r="E27" i="17"/>
  <c r="H27" i="17" s="1"/>
  <c r="E17" i="17"/>
  <c r="H17" i="17" s="1"/>
  <c r="E23" i="16"/>
  <c r="H23" i="16" s="1"/>
  <c r="E15" i="16"/>
  <c r="H15" i="16" s="1"/>
  <c r="E19" i="15"/>
  <c r="H19" i="15" s="1"/>
  <c r="E27" i="14"/>
  <c r="H27" i="14" s="1"/>
  <c r="E17" i="14"/>
  <c r="H17" i="14" s="1"/>
  <c r="E56" i="13"/>
  <c r="H56" i="13" s="1"/>
  <c r="E22" i="13"/>
  <c r="H22" i="13" s="1"/>
  <c r="E170" i="9"/>
  <c r="H170" i="9" s="1"/>
  <c r="E155" i="9"/>
  <c r="H155" i="9" s="1"/>
  <c r="E148" i="9"/>
  <c r="H148" i="9" s="1"/>
  <c r="E139" i="9"/>
  <c r="H139" i="9" s="1"/>
  <c r="E130" i="9"/>
  <c r="H130" i="9" s="1"/>
  <c r="E120" i="9"/>
  <c r="H120" i="9" s="1"/>
  <c r="E109" i="9"/>
  <c r="H109" i="9" s="1"/>
  <c r="E98" i="9"/>
  <c r="H98" i="9" s="1"/>
  <c r="E89" i="9"/>
  <c r="H89" i="9" s="1"/>
  <c r="E71" i="9"/>
  <c r="H71" i="9" s="1"/>
  <c r="E60" i="9"/>
  <c r="H60" i="9" s="1"/>
  <c r="E52" i="9"/>
  <c r="H52" i="9" s="1"/>
  <c r="E39" i="9"/>
  <c r="H39" i="9" s="1"/>
  <c r="E50" i="8"/>
  <c r="H50" i="8" s="1"/>
  <c r="E41" i="8"/>
  <c r="H41" i="8" s="1"/>
  <c r="E31" i="8"/>
  <c r="H31" i="8" s="1"/>
  <c r="E22" i="8"/>
  <c r="H22" i="8" s="1"/>
  <c r="E39" i="7"/>
  <c r="H39" i="7" s="1"/>
  <c r="E31" i="7"/>
  <c r="H31" i="7" s="1"/>
  <c r="E22" i="7"/>
  <c r="H22" i="7" s="1"/>
  <c r="E49" i="6"/>
  <c r="H49" i="6" s="1"/>
  <c r="E56" i="6"/>
  <c r="H56" i="6" s="1"/>
  <c r="E67" i="6"/>
  <c r="H67" i="6" s="1"/>
  <c r="E46" i="6"/>
  <c r="H46" i="6" s="1"/>
  <c r="E35" i="6"/>
  <c r="H35" i="6" s="1"/>
  <c r="E27" i="6"/>
  <c r="H27" i="6" s="1"/>
  <c r="E19" i="6"/>
  <c r="H19" i="6" s="1"/>
  <c r="E31" i="5"/>
  <c r="H31" i="5" s="1"/>
  <c r="E19" i="5"/>
  <c r="H19" i="5" s="1"/>
  <c r="E44" i="17"/>
  <c r="H44" i="17" s="1"/>
  <c r="E35" i="17"/>
  <c r="H35" i="17" s="1"/>
  <c r="E26" i="17"/>
  <c r="H26" i="17" s="1"/>
  <c r="E16" i="17"/>
  <c r="H16" i="17" s="1"/>
  <c r="E22" i="16"/>
  <c r="H22" i="16" s="1"/>
  <c r="E14" i="16"/>
  <c r="E18" i="15"/>
  <c r="H18" i="15" s="1"/>
  <c r="E26" i="14"/>
  <c r="H26" i="14" s="1"/>
  <c r="E16" i="14"/>
  <c r="H16" i="14" s="1"/>
  <c r="E47" i="13"/>
  <c r="H47" i="13" s="1"/>
  <c r="E18" i="13"/>
  <c r="H18" i="13" s="1"/>
  <c r="E168" i="9"/>
  <c r="H168" i="9" s="1"/>
  <c r="E179" i="9"/>
  <c r="H179" i="9" s="1"/>
  <c r="E147" i="9"/>
  <c r="H147" i="9" s="1"/>
  <c r="E138" i="9"/>
  <c r="H138" i="9" s="1"/>
  <c r="E129" i="9"/>
  <c r="H129" i="9" s="1"/>
  <c r="E117" i="9"/>
  <c r="H117" i="9" s="1"/>
  <c r="E108" i="9"/>
  <c r="H108" i="9" s="1"/>
  <c r="E97" i="9"/>
  <c r="H97" i="9" s="1"/>
  <c r="E88" i="9"/>
  <c r="H88" i="9" s="1"/>
  <c r="E78" i="9"/>
  <c r="H78" i="9" s="1"/>
  <c r="E70" i="9"/>
  <c r="H70" i="9" s="1"/>
  <c r="E59" i="9"/>
  <c r="H59" i="9" s="1"/>
  <c r="E51" i="9"/>
  <c r="H51" i="9" s="1"/>
  <c r="E38" i="9"/>
  <c r="H38" i="9" s="1"/>
  <c r="E51" i="8"/>
  <c r="H51" i="8" s="1"/>
  <c r="E39" i="8"/>
  <c r="H39" i="8" s="1"/>
  <c r="E30" i="8"/>
  <c r="H30" i="8" s="1"/>
  <c r="E21" i="8"/>
  <c r="H21" i="8" s="1"/>
  <c r="E38" i="7"/>
  <c r="H38" i="7" s="1"/>
  <c r="E30" i="7"/>
  <c r="H30" i="7" s="1"/>
  <c r="E21" i="7"/>
  <c r="H21" i="7" s="1"/>
  <c r="E48" i="6"/>
  <c r="H48" i="6" s="1"/>
  <c r="E58" i="6"/>
  <c r="H58" i="6" s="1"/>
  <c r="E68" i="6"/>
  <c r="H68" i="6" s="1"/>
  <c r="E45" i="6"/>
  <c r="H45" i="6" s="1"/>
  <c r="E34" i="6"/>
  <c r="H34" i="6" s="1"/>
  <c r="E26" i="6"/>
  <c r="H26" i="6" s="1"/>
  <c r="E17" i="6"/>
  <c r="H17" i="6" s="1"/>
  <c r="E33" i="5"/>
  <c r="H33" i="5" s="1"/>
  <c r="E18" i="5"/>
  <c r="H18" i="5" s="1"/>
  <c r="E23" i="4"/>
  <c r="H23" i="4" s="1"/>
  <c r="E15" i="4"/>
  <c r="H15" i="4" s="1"/>
  <c r="E26" i="3"/>
  <c r="H26" i="3" s="1"/>
  <c r="E35" i="3"/>
  <c r="H35" i="3" s="1"/>
  <c r="E43" i="3"/>
  <c r="H43" i="3" s="1"/>
  <c r="E18" i="1"/>
  <c r="H18" i="1" s="1"/>
  <c r="E26" i="1"/>
  <c r="H26" i="1" s="1"/>
  <c r="E34" i="1"/>
  <c r="H34" i="1" s="1"/>
  <c r="E42" i="1"/>
  <c r="H42" i="1" s="1"/>
  <c r="E50" i="1"/>
  <c r="H50" i="1" s="1"/>
  <c r="E42" i="17"/>
  <c r="H42" i="17" s="1"/>
  <c r="E136" i="9"/>
  <c r="H136" i="9" s="1"/>
  <c r="E57" i="9"/>
  <c r="H57" i="9" s="1"/>
  <c r="E28" i="7"/>
  <c r="H28" i="7" s="1"/>
  <c r="E32" i="6"/>
  <c r="H32" i="6" s="1"/>
  <c r="E46" i="3"/>
  <c r="H46" i="3" s="1"/>
  <c r="E43" i="17"/>
  <c r="H43" i="17" s="1"/>
  <c r="E34" i="17"/>
  <c r="H34" i="17" s="1"/>
  <c r="E25" i="17"/>
  <c r="H25" i="17" s="1"/>
  <c r="E15" i="17"/>
  <c r="H15" i="17" s="1"/>
  <c r="E21" i="16"/>
  <c r="H21" i="16" s="1"/>
  <c r="E17" i="15"/>
  <c r="H17" i="15" s="1"/>
  <c r="E15" i="15"/>
  <c r="E25" i="14"/>
  <c r="H25" i="14" s="1"/>
  <c r="E15" i="14"/>
  <c r="E43" i="13"/>
  <c r="H43" i="13" s="1"/>
  <c r="E17" i="13"/>
  <c r="E167" i="9"/>
  <c r="H167" i="9" s="1"/>
  <c r="E182" i="9"/>
  <c r="H182" i="9" s="1"/>
  <c r="E146" i="9"/>
  <c r="H146" i="9" s="1"/>
  <c r="E137" i="9"/>
  <c r="H137" i="9" s="1"/>
  <c r="E127" i="9"/>
  <c r="H127" i="9" s="1"/>
  <c r="E116" i="9"/>
  <c r="H116" i="9" s="1"/>
  <c r="E107" i="9"/>
  <c r="H107" i="9" s="1"/>
  <c r="E96" i="9"/>
  <c r="H96" i="9" s="1"/>
  <c r="E86" i="9"/>
  <c r="H86" i="9" s="1"/>
  <c r="E77" i="9"/>
  <c r="H77" i="9" s="1"/>
  <c r="E69" i="9"/>
  <c r="H69" i="9" s="1"/>
  <c r="E58" i="9"/>
  <c r="H58" i="9" s="1"/>
  <c r="E49" i="9"/>
  <c r="H49" i="9" s="1"/>
  <c r="E37" i="9"/>
  <c r="H37" i="9" s="1"/>
  <c r="E48" i="8"/>
  <c r="H48" i="8" s="1"/>
  <c r="E38" i="8"/>
  <c r="H38" i="8" s="1"/>
  <c r="E29" i="8"/>
  <c r="H29" i="8" s="1"/>
  <c r="E20" i="8"/>
  <c r="H20" i="8" s="1"/>
  <c r="E37" i="7"/>
  <c r="H37" i="7" s="1"/>
  <c r="E29" i="7"/>
  <c r="H29" i="7" s="1"/>
  <c r="E20" i="7"/>
  <c r="H20" i="7" s="1"/>
  <c r="E50" i="6"/>
  <c r="H50" i="6" s="1"/>
  <c r="E59" i="6"/>
  <c r="H59" i="6" s="1"/>
  <c r="E69" i="6"/>
  <c r="H69" i="6" s="1"/>
  <c r="E44" i="6"/>
  <c r="H44" i="6" s="1"/>
  <c r="E33" i="6"/>
  <c r="H33" i="6" s="1"/>
  <c r="E25" i="6"/>
  <c r="H25" i="6" s="1"/>
  <c r="E15" i="6"/>
  <c r="E34" i="5"/>
  <c r="H34" i="5" s="1"/>
  <c r="E17" i="5"/>
  <c r="H17" i="5" s="1"/>
  <c r="E22" i="4"/>
  <c r="H22" i="4" s="1"/>
  <c r="E14" i="4"/>
  <c r="E27" i="3"/>
  <c r="H27" i="3" s="1"/>
  <c r="E36" i="3"/>
  <c r="H36" i="3" s="1"/>
  <c r="E45" i="3"/>
  <c r="H45" i="3" s="1"/>
  <c r="E19" i="1"/>
  <c r="H19" i="1" s="1"/>
  <c r="E27" i="1"/>
  <c r="H27" i="1" s="1"/>
  <c r="E35" i="1"/>
  <c r="E43" i="1"/>
  <c r="H43" i="1" s="1"/>
  <c r="E51" i="1"/>
  <c r="H51" i="1" s="1"/>
  <c r="E33" i="17"/>
  <c r="H33" i="17" s="1"/>
  <c r="E105" i="9"/>
  <c r="H105" i="9" s="1"/>
  <c r="E28" i="8"/>
  <c r="H28" i="8" s="1"/>
  <c r="E60" i="6"/>
  <c r="H60" i="6" s="1"/>
  <c r="E15" i="5"/>
  <c r="E37" i="3"/>
  <c r="H37" i="3" s="1"/>
  <c r="E44" i="1"/>
  <c r="E41" i="17"/>
  <c r="H41" i="17" s="1"/>
  <c r="E32" i="17"/>
  <c r="H32" i="17" s="1"/>
  <c r="E22" i="17"/>
  <c r="H22" i="17" s="1"/>
  <c r="E27" i="16"/>
  <c r="H27" i="16" s="1"/>
  <c r="E19" i="16"/>
  <c r="H19" i="16" s="1"/>
  <c r="E23" i="15"/>
  <c r="H23" i="15" s="1"/>
  <c r="E32" i="14"/>
  <c r="H32" i="14" s="1"/>
  <c r="E22" i="14"/>
  <c r="H22" i="14" s="1"/>
  <c r="E51" i="13"/>
  <c r="E35" i="13"/>
  <c r="H35" i="13" s="1"/>
  <c r="E15" i="13"/>
  <c r="H15" i="13" s="1"/>
  <c r="E163" i="9"/>
  <c r="H163" i="9" s="1"/>
  <c r="E186" i="9"/>
  <c r="H186" i="9" s="1"/>
  <c r="E144" i="9"/>
  <c r="H144" i="9" s="1"/>
  <c r="E134" i="9"/>
  <c r="H134" i="9" s="1"/>
  <c r="E125" i="9"/>
  <c r="H125" i="9" s="1"/>
  <c r="E114" i="9"/>
  <c r="E104" i="9"/>
  <c r="H104" i="9" s="1"/>
  <c r="E93" i="9"/>
  <c r="H93" i="9" s="1"/>
  <c r="E83" i="9"/>
  <c r="H83" i="9" s="1"/>
  <c r="E75" i="9"/>
  <c r="H75" i="9" s="1"/>
  <c r="E65" i="9"/>
  <c r="H65" i="9" s="1"/>
  <c r="E56" i="9"/>
  <c r="H56" i="9" s="1"/>
  <c r="E45" i="9"/>
  <c r="H45" i="9" s="1"/>
  <c r="E34" i="9"/>
  <c r="H34" i="9" s="1"/>
  <c r="E45" i="8"/>
  <c r="H45" i="8" s="1"/>
  <c r="E36" i="8"/>
  <c r="H36" i="8" s="1"/>
  <c r="E27" i="8"/>
  <c r="H27" i="8" s="1"/>
  <c r="E17" i="8"/>
  <c r="H17" i="8" s="1"/>
  <c r="E35" i="7"/>
  <c r="H35" i="7" s="1"/>
  <c r="E27" i="7"/>
  <c r="H27" i="7" s="1"/>
  <c r="E18" i="7"/>
  <c r="H18" i="7" s="1"/>
  <c r="E52" i="6"/>
  <c r="H52" i="6" s="1"/>
  <c r="E61" i="6"/>
  <c r="H61" i="6" s="1"/>
  <c r="E71" i="6"/>
  <c r="H71" i="6" s="1"/>
  <c r="E41" i="6"/>
  <c r="H41" i="6" s="1"/>
  <c r="E31" i="6"/>
  <c r="H31" i="6" s="1"/>
  <c r="E23" i="6"/>
  <c r="H23" i="6" s="1"/>
  <c r="E26" i="5"/>
  <c r="H26" i="5" s="1"/>
  <c r="E24" i="5"/>
  <c r="H24" i="5" s="1"/>
  <c r="E24" i="4"/>
  <c r="H24" i="4" s="1"/>
  <c r="E20" i="4"/>
  <c r="H20" i="4" s="1"/>
  <c r="E21" i="3"/>
  <c r="H21" i="3" s="1"/>
  <c r="E29" i="3"/>
  <c r="H29" i="3" s="1"/>
  <c r="E30" i="3"/>
  <c r="H30" i="3" s="1"/>
  <c r="E47" i="3"/>
  <c r="H47" i="3" s="1"/>
  <c r="E21" i="1"/>
  <c r="H21" i="1" s="1"/>
  <c r="E29" i="1"/>
  <c r="H29" i="1" s="1"/>
  <c r="E37" i="1"/>
  <c r="H37" i="1" s="1"/>
  <c r="E45" i="1"/>
  <c r="H45" i="1" s="1"/>
  <c r="E53" i="1"/>
  <c r="H53" i="1" s="1"/>
  <c r="E33" i="1"/>
  <c r="H33" i="1" s="1"/>
  <c r="E20" i="16"/>
  <c r="H20" i="16" s="1"/>
  <c r="E33" i="14"/>
  <c r="H33" i="14" s="1"/>
  <c r="E52" i="13"/>
  <c r="H52" i="13" s="1"/>
  <c r="E16" i="13"/>
  <c r="H16" i="13" s="1"/>
  <c r="E165" i="9"/>
  <c r="H165" i="9" s="1"/>
  <c r="E145" i="9"/>
  <c r="H145" i="9" s="1"/>
  <c r="E126" i="9"/>
  <c r="H126" i="9" s="1"/>
  <c r="E94" i="9"/>
  <c r="H94" i="9" s="1"/>
  <c r="E47" i="8"/>
  <c r="H47" i="8" s="1"/>
  <c r="E36" i="7"/>
  <c r="H36" i="7" s="1"/>
  <c r="E19" i="7"/>
  <c r="H19" i="7" s="1"/>
  <c r="E70" i="6"/>
  <c r="H70" i="6" s="1"/>
  <c r="E24" i="6"/>
  <c r="H24" i="6" s="1"/>
  <c r="E20" i="3"/>
  <c r="H20" i="3" s="1"/>
  <c r="E20" i="1"/>
  <c r="E52" i="1"/>
  <c r="H52" i="1" s="1"/>
  <c r="H65" i="17"/>
  <c r="E72" i="17"/>
  <c r="H72" i="17" s="1"/>
  <c r="E71" i="17"/>
  <c r="H71" i="17" s="1"/>
  <c r="E70" i="17"/>
  <c r="H70" i="17" s="1"/>
  <c r="H24" i="3"/>
  <c r="H17" i="13"/>
  <c r="H34" i="13"/>
  <c r="H47" i="1"/>
  <c r="H35" i="1"/>
  <c r="H23" i="1"/>
  <c r="H114" i="9"/>
  <c r="E69" i="17"/>
  <c r="H69" i="17" s="1"/>
  <c r="E68" i="17"/>
  <c r="H68" i="17" s="1"/>
  <c r="E67" i="17"/>
  <c r="H67" i="17" s="1"/>
  <c r="H33" i="3"/>
  <c r="H51" i="13"/>
  <c r="H14" i="13"/>
  <c r="H44" i="1"/>
  <c r="H20" i="1"/>
  <c r="E78" i="17"/>
  <c r="H78" i="17" s="1"/>
  <c r="E66" i="17"/>
  <c r="H66" i="17" s="1"/>
  <c r="E77" i="17"/>
  <c r="H77" i="17" s="1"/>
  <c r="H68" i="13" l="1"/>
  <c r="F69" i="13" s="1"/>
  <c r="E50" i="3"/>
  <c r="E52" i="3"/>
  <c r="F11" i="19" s="1"/>
  <c r="H15" i="3"/>
  <c r="E53" i="3"/>
  <c r="G11" i="19" s="1"/>
  <c r="E51" i="3"/>
  <c r="E11" i="19" s="1"/>
  <c r="E58" i="1"/>
  <c r="H14" i="1"/>
  <c r="E61" i="1"/>
  <c r="G10" i="19" s="1"/>
  <c r="E59" i="1"/>
  <c r="E10" i="19" s="1"/>
  <c r="E60" i="1"/>
  <c r="F10" i="19" s="1"/>
  <c r="E30" i="4"/>
  <c r="E32" i="4"/>
  <c r="F12" i="19" s="1"/>
  <c r="H14" i="4"/>
  <c r="H33" i="4" s="1"/>
  <c r="E33" i="4"/>
  <c r="G12" i="19" s="1"/>
  <c r="E31" i="4"/>
  <c r="E12" i="19" s="1"/>
  <c r="H84" i="17"/>
  <c r="E57" i="8"/>
  <c r="G16" i="19" s="1"/>
  <c r="E55" i="8"/>
  <c r="E16" i="19" s="1"/>
  <c r="H15" i="8"/>
  <c r="H57" i="8" s="1"/>
  <c r="F58" i="8" s="1"/>
  <c r="E54" i="8"/>
  <c r="E56" i="8"/>
  <c r="F16" i="19" s="1"/>
  <c r="E65" i="13"/>
  <c r="E67" i="13"/>
  <c r="F18" i="19" s="1"/>
  <c r="E68" i="13"/>
  <c r="G18" i="19" s="1"/>
  <c r="E66" i="13"/>
  <c r="E18" i="19" s="1"/>
  <c r="E56" i="17"/>
  <c r="E55" i="17"/>
  <c r="E54" i="17"/>
  <c r="E58" i="17" s="1"/>
  <c r="E57" i="17"/>
  <c r="H14" i="17"/>
  <c r="H57" i="17" s="1"/>
  <c r="F58" i="17" s="1"/>
  <c r="H15" i="14"/>
  <c r="H39" i="14" s="1"/>
  <c r="F40" i="14" s="1"/>
  <c r="E36" i="14"/>
  <c r="E38" i="14"/>
  <c r="F19" i="19" s="1"/>
  <c r="E39" i="14"/>
  <c r="G19" i="19" s="1"/>
  <c r="E37" i="14"/>
  <c r="E19" i="19" s="1"/>
  <c r="E41" i="5"/>
  <c r="G13" i="19" s="1"/>
  <c r="E39" i="5"/>
  <c r="E13" i="19" s="1"/>
  <c r="E38" i="5"/>
  <c r="E40" i="5"/>
  <c r="F13" i="19" s="1"/>
  <c r="H15" i="5"/>
  <c r="H41" i="5" s="1"/>
  <c r="H13" i="19" s="1"/>
  <c r="H15" i="6"/>
  <c r="H79" i="6" s="1"/>
  <c r="H14" i="19" s="1"/>
  <c r="E79" i="6"/>
  <c r="G14" i="19" s="1"/>
  <c r="E77" i="6"/>
  <c r="E14" i="19" s="1"/>
  <c r="E76" i="6"/>
  <c r="E78" i="6"/>
  <c r="F14" i="19" s="1"/>
  <c r="H15" i="15"/>
  <c r="H30" i="15" s="1"/>
  <c r="H20" i="19" s="1"/>
  <c r="E27" i="15"/>
  <c r="E29" i="15"/>
  <c r="F20" i="19" s="1"/>
  <c r="E30" i="15"/>
  <c r="G20" i="19" s="1"/>
  <c r="E28" i="15"/>
  <c r="E20" i="19" s="1"/>
  <c r="E194" i="9"/>
  <c r="G17" i="19" s="1"/>
  <c r="E192" i="9"/>
  <c r="E17" i="19" s="1"/>
  <c r="H16" i="9"/>
  <c r="H194" i="9" s="1"/>
  <c r="H17" i="19" s="1"/>
  <c r="E193" i="9"/>
  <c r="F17" i="19" s="1"/>
  <c r="E191" i="9"/>
  <c r="E32" i="16"/>
  <c r="F21" i="19" s="1"/>
  <c r="E30" i="16"/>
  <c r="H14" i="16"/>
  <c r="H33" i="16" s="1"/>
  <c r="F34" i="16" s="1"/>
  <c r="E33" i="16"/>
  <c r="G21" i="19" s="1"/>
  <c r="E31" i="16"/>
  <c r="E21" i="19" s="1"/>
  <c r="H61" i="1"/>
  <c r="H10" i="19" s="1"/>
  <c r="E46" i="7"/>
  <c r="G15" i="19" s="1"/>
  <c r="E44" i="7"/>
  <c r="E15" i="19" s="1"/>
  <c r="H15" i="7"/>
  <c r="H46" i="7" s="1"/>
  <c r="H15" i="19" s="1"/>
  <c r="E43" i="7"/>
  <c r="E45" i="7"/>
  <c r="F15" i="19" s="1"/>
  <c r="H21" i="19"/>
  <c r="H19" i="19"/>
  <c r="H16" i="19"/>
  <c r="F47" i="7"/>
  <c r="F80" i="6"/>
  <c r="F42" i="5"/>
  <c r="F85" i="17"/>
  <c r="E82" i="17"/>
  <c r="I81" i="17" s="1"/>
  <c r="E22" i="19" s="1"/>
  <c r="H53" i="3"/>
  <c r="E83" i="17"/>
  <c r="I82" i="17" s="1"/>
  <c r="F22" i="19" s="1"/>
  <c r="E84" i="17"/>
  <c r="I83" i="17" s="1"/>
  <c r="G22" i="19" s="1"/>
  <c r="E81" i="17"/>
  <c r="F62" i="1" l="1"/>
  <c r="H18" i="19"/>
  <c r="H12" i="19"/>
  <c r="F34" i="4"/>
  <c r="D18" i="19"/>
  <c r="E69" i="13"/>
  <c r="D10" i="19"/>
  <c r="E62" i="1"/>
  <c r="D14" i="19"/>
  <c r="E80" i="6"/>
  <c r="D16" i="19"/>
  <c r="E58" i="8"/>
  <c r="D12" i="19"/>
  <c r="E34" i="4"/>
  <c r="B72" i="4" s="1"/>
  <c r="F31" i="15"/>
  <c r="G24" i="19"/>
  <c r="D15" i="19"/>
  <c r="E47" i="7"/>
  <c r="E34" i="16"/>
  <c r="D21" i="19"/>
  <c r="E54" i="3"/>
  <c r="D11" i="19"/>
  <c r="F24" i="19"/>
  <c r="E24" i="19"/>
  <c r="E40" i="14"/>
  <c r="D19" i="19"/>
  <c r="E42" i="5"/>
  <c r="D13" i="19"/>
  <c r="I84" i="17"/>
  <c r="H22" i="19" s="1"/>
  <c r="D17" i="19"/>
  <c r="E195" i="9"/>
  <c r="D20" i="19"/>
  <c r="E31" i="15"/>
  <c r="F195" i="9"/>
  <c r="I80" i="17"/>
  <c r="D22" i="19" s="1"/>
  <c r="E85" i="17"/>
  <c r="H11" i="19"/>
  <c r="H24" i="19" s="1"/>
  <c r="F54" i="3"/>
  <c r="D24" i="19" l="1"/>
</calcChain>
</file>

<file path=xl/sharedStrings.xml><?xml version="1.0" encoding="utf-8"?>
<sst xmlns="http://schemas.openxmlformats.org/spreadsheetml/2006/main" count="1510" uniqueCount="816">
  <si>
    <t>VIOLATIONS CERTIFICATES</t>
  </si>
  <si>
    <t>Do separate collection centers forward a timely notice of cash receipts to the agency's central accounting unit?</t>
  </si>
  <si>
    <t>Are incoming checks listed when received by someone separate from the accounting unit?</t>
  </si>
  <si>
    <t>Does an appropriate employee ensure that accurate and complete inventory records are maintained for all assets?</t>
  </si>
  <si>
    <t>Has the internal audit unit established procedures to determine whether the staff assigned had any personal impairments that could prevent them from reporting audit findings impartially?</t>
  </si>
  <si>
    <t>Was a written audit program prepared for each audit assignment?</t>
  </si>
  <si>
    <t>Does the audit program detail the audit steps, procedures, and methodologies to be followed by the assigned staff?</t>
  </si>
  <si>
    <t>Does the unit maintain adequate controls to ensure that its audit staff is properly supervised?</t>
  </si>
  <si>
    <t>In conducting the audit, does the audit team make an assessment to determine if the audited entity is complying with applicable laws and regulations?</t>
  </si>
  <si>
    <t>Does the internal audit function adequately cover all of your audit concerns?</t>
  </si>
  <si>
    <t>Has the contracting out of a significant internal audit workload resulted in more effective audit coverage?</t>
  </si>
  <si>
    <t>Is the internal audit unit organizationally independent of the staff or line management function of the audited entity?</t>
  </si>
  <si>
    <t>Has there been less than a 10% turnover in personnel performing the same job, within the past year?</t>
  </si>
  <si>
    <t>Are post issuance checks performed on samples of approved licenses/permits to verify that all approval requirements had been met?</t>
  </si>
  <si>
    <t>Are the blank, imprinted licenses/permits properly stored and secured?</t>
  </si>
  <si>
    <t xml:space="preserve"> Licenses and Permits</t>
  </si>
  <si>
    <t xml:space="preserve"> Violations Certificates</t>
  </si>
  <si>
    <t xml:space="preserve"> Leases, Concessions, Franchises</t>
  </si>
  <si>
    <t xml:space="preserve">RESULTS OF EVALUATION </t>
  </si>
  <si>
    <t>Part M</t>
  </si>
  <si>
    <t>Are periodic checks made to verify that non-managerial compensatory time is authorized, accumulated and used properly?</t>
  </si>
  <si>
    <t>Are all franchises after 1/1/90 reviewed and approved by the Franchise and Concession Review Committee?</t>
  </si>
  <si>
    <t xml:space="preserve">Are all paid invoices marked "cancelled","paid", or "voided" to indicate that they have been processed for payment? </t>
  </si>
  <si>
    <t>Do the indicators reflect the agency's principal activities?</t>
  </si>
  <si>
    <t>Are agency programs conducted in accordance with clearly defined management policies?</t>
  </si>
  <si>
    <t>Are these policies in writing?</t>
  </si>
  <si>
    <t>Are copies of the June 30th reconciliations sent to the Comptroller's Office promptly?</t>
  </si>
  <si>
    <t>Are the functions of authorizing purchases, disbursing petty cash, signing checks, signing vouchers, recordkeeping and bank reconciliations performed by different individuals in accordance with Directive #3?</t>
  </si>
  <si>
    <t>Are prequalified vendor lists maintained and updated?</t>
  </si>
  <si>
    <t>Are only bid submission forms that are typed or printed in ink (no erasures) accepted?</t>
  </si>
  <si>
    <t>Do FMS reports reflect vouchers properly authorized by agency personnel?</t>
  </si>
  <si>
    <t>Does the agency have proper documentation to support all FMS vouchers?</t>
  </si>
  <si>
    <t>E.</t>
  </si>
  <si>
    <t>Are controls in place to ensure compliance with DCAS Personnel Services Bulletin # 440-10 (transmitted 6/30/97) regarding Jury Duty?</t>
  </si>
  <si>
    <t>Are payroll records periodically checked against personnel records, and are any discrepancies investigated?</t>
  </si>
  <si>
    <t>Are leave balances/records periodically checked to source documents?</t>
  </si>
  <si>
    <t>Are periodic checks made to verify that non-managerial employees are accumulating and using sick and annual leave properly?</t>
  </si>
  <si>
    <t>Has the responsibility for implementing and monitoring the effectiveness of the procedures in Question 16. been assigned to a specific individual?</t>
  </si>
  <si>
    <t>Are exemptions from sales, Federal excise and other taxes claimed?</t>
  </si>
  <si>
    <t>Are invoices and supporting documents furnished to and reviewed by the signer prior to signing a voucher?</t>
  </si>
  <si>
    <t>Is timely legal action taken when a violator fails to pay civil penalty fines?</t>
  </si>
  <si>
    <t>Is an accurate, up-to-date log maintained showing the status of each violation notice?</t>
  </si>
  <si>
    <t>Are metal numbered tags or other means of positive identification used to identify motor vehicles, office furniture, and other equipment?</t>
  </si>
  <si>
    <t>Are assets maintained properly?</t>
  </si>
  <si>
    <t>G.</t>
  </si>
  <si>
    <t>PAYROLL AND PERSONNEL</t>
  </si>
  <si>
    <t>Do all concessions after 1/1/90 comply with the procedures established by the Franchise and Concession Review Committee?</t>
  </si>
  <si>
    <t>Are all concessions after 1/1/90 that differ from the procedures established by the Franchise and Concession Review Committee (except those not subject to renewal and with a term of less than 30 days) reviewed and approved by the Committee?</t>
  </si>
  <si>
    <t>When franchise agreements after 1/1/90 include rights of renewals, are the renewals less than an aggregate of 25 years?</t>
  </si>
  <si>
    <t>Was a public hearing held, before each franchise contract, in accordance with the regulations of the City Charter, Section 371?</t>
  </si>
  <si>
    <t>Has a copy of each concession agreement been registered with the Comptroller?</t>
  </si>
  <si>
    <t>Are formal standards used to prepare estimates for alteration costs of leased space?</t>
  </si>
  <si>
    <t>Does management formally review and approve cost estimates for alteration costs of leased space?</t>
  </si>
  <si>
    <t>Are all bids that are obtained by the lessor for alteration costs reviewed by the agency?</t>
  </si>
  <si>
    <t>Is compliance to prior contract requirements verified, before authorizing contract renewals?</t>
  </si>
  <si>
    <t>Is there a written Charter specifying the Audit Committee's responsibilities, administrative structure, and rules of operation?</t>
  </si>
  <si>
    <t>Is your agency responsible for issuing its own financial statements?</t>
  </si>
  <si>
    <t>Do controls over violation notices allow processing and collection of violation fines on a timely basis?</t>
  </si>
  <si>
    <t>12.</t>
  </si>
  <si>
    <t>LICENSES/PERMITS</t>
  </si>
  <si>
    <t>Does someone ensure that all bank account closings are routed through the Department of Finance and the Comptroller's Office?</t>
  </si>
  <si>
    <t xml:space="preserve"> </t>
  </si>
  <si>
    <t>Are the responsibilities for application review, recording cash receipts and inspection segregated?</t>
  </si>
  <si>
    <t>Are all new license/permit applications reviewed for completeness?</t>
  </si>
  <si>
    <t>Are controls in place to ensure that no individual purchase or disbursement exceeds $250, and that purchases are not split to circumvent the $250 limit?</t>
  </si>
  <si>
    <t>Are procedures in place to ensure that payment vouchers are approved by two agency assigned FMS users in accordance with Directive 24?</t>
  </si>
  <si>
    <t>Is a formal write-off policy established as required by Directive #21?</t>
  </si>
  <si>
    <t>Are adequate supervisory controls, such as field observations and productivity standards, established with regard to persons working in the field?</t>
  </si>
  <si>
    <t>Are adequate controls  in place over the sale of scrap?</t>
  </si>
  <si>
    <t>Are these procedures periodically reviewed and updated as needed?</t>
  </si>
  <si>
    <t>Does the agency have procedures/practices to monitor agency expenditures apart from those covered by A-133 and delegate agency CPA audits?</t>
  </si>
  <si>
    <t>Are independent, surprise counts of the petty cash fund and reconciliations to its records periodically conducted?</t>
  </si>
  <si>
    <t>x</t>
  </si>
  <si>
    <t>X</t>
  </si>
  <si>
    <t>Have these policies and/or procedures remained substantially the same within the past year?</t>
  </si>
  <si>
    <t>Are disputed claims investigated promptly?</t>
  </si>
  <si>
    <t>AGENCY:</t>
  </si>
  <si>
    <t>Are procedures for follow-up on checks returned for insufficient funds adequate?</t>
  </si>
  <si>
    <t>Do the customers have a clear understanding of the agency's mission?</t>
  </si>
  <si>
    <t>Are the agency's outcomes measurable?</t>
  </si>
  <si>
    <t>Are the agency's outputs measurable?</t>
  </si>
  <si>
    <t>Was prior approval sought and received from the Comptroller and Corporation Counsel for emergency purchases (per PPBR)?</t>
  </si>
  <si>
    <t>LEASES/CONCESSIONS/FRANCHISES</t>
  </si>
  <si>
    <t>Is certification obtained that the proposed lessor has fully satisfied all tax obligations outstanding as of the date of the lease?</t>
  </si>
  <si>
    <t>Are copies of lease/concessions maintained with a current name and address of the party to whom the billings are to be sent?</t>
  </si>
  <si>
    <t>Are proposed authorized resolutions submitted to the Mayor for all franchises after 1/1/90?</t>
  </si>
  <si>
    <t>Is the responsibility for supervising the use of physical inventories for capital assets segregated from the maintenance of detailed records?</t>
  </si>
  <si>
    <t>Are outstanding checks and deposits in transit traced to the following month and followed up?</t>
  </si>
  <si>
    <t>If not, are the mitigating controls stated in Comptroller's Directive #11 followed?</t>
  </si>
  <si>
    <t>F.</t>
  </si>
  <si>
    <t>INVENTORY</t>
  </si>
  <si>
    <t>Are detailed records maintained for supplies and non-capital assets?</t>
  </si>
  <si>
    <t>Is the responsibility for supervising the use of physical inventories of supplies and non-capital assets segregated from that for the maintenance of detailed records?</t>
  </si>
  <si>
    <t>Have inventory levels been established in such a manner as to prevent excess accumulations or unavailability of items?</t>
  </si>
  <si>
    <t>If your agency is responsible for issuing its own financial statements, does your agency have an Audit Committee?</t>
  </si>
  <si>
    <t>Are a majority of the Audit Committee members independent of agency senior management?</t>
  </si>
  <si>
    <t>Are some members totally independent of the agency?</t>
  </si>
  <si>
    <t>Are some members totally independent of the City?</t>
  </si>
  <si>
    <t>Has the agency  established controls and procedures to determine that a new payee/vendor has not already been validated in FMS?</t>
  </si>
  <si>
    <t>When competitive bidding is not used are "special case" determinations (per PPBR) documented and approved by the Agency Chief Contracting Officer (ACCO)?</t>
  </si>
  <si>
    <t>Is supplier performance evaluated at least once a year per PPBR and procedures established by the City Chief Procurement Officer (CCPO)?</t>
  </si>
  <si>
    <t>Does someone, other than the individual requesting the procurement, review the City's VENDEX listing, and the contractor's stated qualifications and references, to determine if the contractor is qualified?</t>
  </si>
  <si>
    <t>Do invoices paid by petty cash reflect proof of purchase?</t>
  </si>
  <si>
    <t>Are imprest funds promptly replenished?</t>
  </si>
  <si>
    <t>Are petty cash slips pre-numbered?</t>
  </si>
  <si>
    <t>D.</t>
  </si>
  <si>
    <t>BILLINGS AND RECEIVABLES</t>
  </si>
  <si>
    <t>Are unexpended advances to agency contractors promptly recouped as provided for in covering contracts?</t>
  </si>
  <si>
    <t xml:space="preserve">Do procedures provide for the prompt filing of liens on properties for nonpayment when permitted by law? </t>
  </si>
  <si>
    <t>Is the petty cash secured in a locked safe with limited access?</t>
  </si>
  <si>
    <t>Are these policies in accordance with the intent of applicable laws and regulations?</t>
  </si>
  <si>
    <t>Are these policies properly communicated to the appropriate agency staff?</t>
  </si>
  <si>
    <t>Are these procedures communicated to the appropriate agency staff?</t>
  </si>
  <si>
    <t>Are these policies periodically reviewed and updated as needed?</t>
  </si>
  <si>
    <t>Are physical inventories conducted and supervised by individuals independent of the departments maintaining the assets?</t>
  </si>
  <si>
    <t>Are invoice quantities, prices and terms compared with those indicated on purchase orders?</t>
  </si>
  <si>
    <t>Are invoice quantities compared with those indicated on receiving reports?</t>
  </si>
  <si>
    <t>Are invoices checked for clerical accuracy?</t>
  </si>
  <si>
    <t>Do invoices above a set amount need additional approval?</t>
  </si>
  <si>
    <t>Are marginal or unsatisfactory levels of performance investigated?</t>
  </si>
  <si>
    <t>Are individuals promptly notified if their applications are rejected?</t>
  </si>
  <si>
    <t>Positively affected?</t>
  </si>
  <si>
    <t>Negatively affected?</t>
  </si>
  <si>
    <t>At the same or less cost?</t>
  </si>
  <si>
    <t>Are vouchers processed promptly for payment?</t>
  </si>
  <si>
    <t>Are cash discounts taken?</t>
  </si>
  <si>
    <t>Does the agency's mission reflect its customers' expectations?</t>
  </si>
  <si>
    <t>H.</t>
  </si>
  <si>
    <t>Are periodic checks made to verify that managerial employees are accumulating and using sick and annual time in accordance with Personnel Orders 88-5 and 97-2?</t>
  </si>
  <si>
    <t>1.</t>
  </si>
  <si>
    <t>Is a periodic inventory of blank licenses/permits made?</t>
  </si>
  <si>
    <t>Are the blank license/permit forms pre-numbered?</t>
  </si>
  <si>
    <t>Are the blank pre-numbered license/permit forms accounted for numerically, including voids?</t>
  </si>
  <si>
    <t>EXPENDITURES AND PAYABLES</t>
  </si>
  <si>
    <t>GRAND TOTALS:</t>
  </si>
  <si>
    <t xml:space="preserve">Part A </t>
  </si>
  <si>
    <t xml:space="preserve">Part B </t>
  </si>
  <si>
    <t xml:space="preserve"> Cash Receipts</t>
  </si>
  <si>
    <t xml:space="preserve">Part C </t>
  </si>
  <si>
    <t xml:space="preserve"> Imprest Funds</t>
  </si>
  <si>
    <t xml:space="preserve">Part D </t>
  </si>
  <si>
    <t xml:space="preserve"> Billings and Receivables</t>
  </si>
  <si>
    <t xml:space="preserve">Part E </t>
  </si>
  <si>
    <t xml:space="preserve"> Expenditures and Payables</t>
  </si>
  <si>
    <t xml:space="preserve">Part F </t>
  </si>
  <si>
    <t xml:space="preserve"> Inventory</t>
  </si>
  <si>
    <t xml:space="preserve">Part G </t>
  </si>
  <si>
    <t xml:space="preserve"> Payroll and Personnel</t>
  </si>
  <si>
    <t xml:space="preserve">Part H </t>
  </si>
  <si>
    <t>INTERNAL AUDIT FUNCTION</t>
  </si>
  <si>
    <t>Do all procurement personnel receive training in the PPBR as needed?</t>
  </si>
  <si>
    <t>Is a permanent record of all issued licenses/permits maintained?</t>
  </si>
  <si>
    <t>Are all proposed managerial lump sum payments submitted to the Comptroller's Office for approval, prior to payment, per Directive #14?</t>
  </si>
  <si>
    <t>Are notices of additions, separations, and changes in salaries, wages, and deductions reported promptly to the payroll processing function?</t>
  </si>
  <si>
    <t>Are Federal and New York State withholding status forms on file?</t>
  </si>
  <si>
    <t>Part K</t>
  </si>
  <si>
    <t>Part L</t>
  </si>
  <si>
    <t>Are there adequate controls to ensure that Form DP-1021 is submitted to the City's Personnel Department for each employee who is securing additional employment in any other civil service position in New York City or with any other governmental agency?</t>
  </si>
  <si>
    <t>Are payroll registers adequately reviewed and approved before disbursements are made?</t>
  </si>
  <si>
    <t>SINGLE AUDIT</t>
  </si>
  <si>
    <t>C.</t>
  </si>
  <si>
    <t>Is a separate bank account maintained for the imprest fund?</t>
  </si>
  <si>
    <t>Yes</t>
  </si>
  <si>
    <t>No</t>
  </si>
  <si>
    <t>Partial Compliance</t>
  </si>
  <si>
    <t>Not Applicable</t>
  </si>
  <si>
    <t>A.</t>
  </si>
  <si>
    <t>For new projects, are the criteria in Directives 10 and 30 complied with when determining capital eligibility?</t>
  </si>
  <si>
    <t xml:space="preserve">For all capital projects, are the criteria in Directives 10 and 30 complied with when determining whether an expense is capital eligible? </t>
  </si>
  <si>
    <t>Are capital assets valued in accordance with Directive 30?</t>
  </si>
  <si>
    <t>Are assets that have no further utility disposed of in accordance with Directive 30 requirements?</t>
  </si>
  <si>
    <t>Are assets classified as infrastructure included in the capital asset inventory if they meet the eligibility criteria in Directives 10 and 30?</t>
  </si>
  <si>
    <t>Has a specific individual been assigned to monitor Single Audit/A-133 compliance?  Please identify below, if the individual is different from the one identified in Question 10.</t>
  </si>
  <si>
    <t>Is a list maintained of subrecipients who directly contract for A-133 Audits themselves?</t>
  </si>
  <si>
    <t>Are petty cash vouchers presented with all requests for reimbursement?</t>
  </si>
  <si>
    <t>Is the disposition of all licenses/permits, including voids, maintained in a current log?</t>
  </si>
  <si>
    <t>Are purchase orders, purchase requisitions, and vouchers all prenumbered and recorded?</t>
  </si>
  <si>
    <t>Are missing purchase orders and/or requisitions investigated?</t>
  </si>
  <si>
    <t>Are deposits made by authorized personnel?</t>
  </si>
  <si>
    <t>If deposits are made by courier service, is the service adequately insured and/or bonded?</t>
  </si>
  <si>
    <t>EFFECTIVENESS AND EFFICIENCY</t>
  </si>
  <si>
    <t>Title:</t>
  </si>
  <si>
    <t>Telephone #:</t>
  </si>
  <si>
    <t>Are accounts aged periodically?</t>
  </si>
  <si>
    <t>In conducting the audit, does the audit team assess the effectiveness of the audited entity's internal control structure relating to the audit objectives?</t>
  </si>
  <si>
    <t>Is the audit designed to provide reasonable assurance of detecting abuse or illegal acts that could significantly affect the audit objectives?</t>
  </si>
  <si>
    <t>Are there adequate controls to ensure that the audit team collect sufficient competent evidential matter to afford a basis for an opinion?</t>
  </si>
  <si>
    <t>Are audit reports issued on a timely basis?</t>
  </si>
  <si>
    <t>Does the head of the Internal Audit Function report to the chief executive of the agency?</t>
  </si>
  <si>
    <t>Is the number of employees who are authorized to print licenses/permits restricted?</t>
  </si>
  <si>
    <t>Is there a daily reconciliation of the printed licenses/permits to the authorized licenses/ permits?</t>
  </si>
  <si>
    <t xml:space="preserve"> Single Audit</t>
  </si>
  <si>
    <t>Do the indicators published in the Mayor's Management Report effectively reflect the agency's performance?</t>
  </si>
  <si>
    <t>Are these policies reflected in formal written operating procedures?</t>
  </si>
  <si>
    <t>Are agency programs evaluated according to specific criteria for performance measurement?</t>
  </si>
  <si>
    <t>Are efficiency measures compared over time or among programs?</t>
  </si>
  <si>
    <t>Are effectiveness measures compared over time or among programs?</t>
  </si>
  <si>
    <t>Is the merchandise examined or tested for quality as soon as possible after delivery?</t>
  </si>
  <si>
    <t>Are the agency's outputs compared to the agency's inputs through efficiency performance measures?</t>
  </si>
  <si>
    <t>Are the agency's outcomes compared to the agency's inputs through effectiveness performance measures?</t>
  </si>
  <si>
    <t>Have compensating controls been put into place to adjust for any significant organizational changes?</t>
  </si>
  <si>
    <t>B.</t>
  </si>
  <si>
    <t>CASH RECEIPTS</t>
  </si>
  <si>
    <t>Are responsibilities for billing, collecting, depositing, and accounting for receipts performed by different individuals?</t>
  </si>
  <si>
    <t>Are responsibilities for preparing and approving bank account reconciliations segregated from other cash receipts or disbursement functions?</t>
  </si>
  <si>
    <t>Does someone independent of processing and recording cash receipts follow-up on checks returned for insufficient funds?</t>
  </si>
  <si>
    <t>Is this list independently reviewed and compared to cash receipts and deposit slips?</t>
  </si>
  <si>
    <t xml:space="preserve">Does someone ensure that all bank accounts are approved by the Department of Finance and registered with the Comptroller's Office? </t>
  </si>
  <si>
    <t>Are customer complaints reviewed and addressed, when considered necessary?</t>
  </si>
  <si>
    <t>Are the agency's goals/objectives defined in measurable terms?</t>
  </si>
  <si>
    <t>Does the agency have specific outcome measurements?</t>
  </si>
  <si>
    <t>Does the agency have specific output measurements?</t>
  </si>
  <si>
    <t>Has the agency achieved its defined goals and objectives for the year under review?</t>
  </si>
  <si>
    <t>Are disputed billing amounts promptly investigated by an individual, independent of receivables recordkeeping?</t>
  </si>
  <si>
    <t>Are they periodically re-evaluated by individuals of appropriate authority?</t>
  </si>
  <si>
    <t>Are adjustments to receivables accounts independently reviewed?</t>
  </si>
  <si>
    <t>Are overdue accounts transferred to the Law Department for litigation, or an outside collection agency, in accordance with Comptroller's Directive #21?</t>
  </si>
  <si>
    <t>Does the agency have an internal audit function to examine and evaluate the adequacy and effectiveness of its policies and procedures?</t>
  </si>
  <si>
    <t>Is a restrictive endorsement placed on incoming checks as soon as they are received?</t>
  </si>
  <si>
    <t xml:space="preserve"> Effectiveness and Efficiency</t>
  </si>
  <si>
    <t>Does the agency's ACCO review the information obtained from VENDEX and related qualification/reference information, in making decisions regarding the contractor's qualifications?</t>
  </si>
  <si>
    <t>Is payroll reviewed (including an examination of authorizations for any changes noted on the reconciliations) by an employee not involved in its preparation?</t>
  </si>
  <si>
    <t>Does the Personnel or Human Resources Department ensure that all employees who have retired, or resigned, or who are on leave without pay, etc., are promptly removed from the payroll?</t>
  </si>
  <si>
    <t xml:space="preserve"> Internal Audit Function</t>
  </si>
  <si>
    <t>Has the internal audit unit established a system of internal quality control to provide reasonable assurance that it is following prescribed audit policies and procedures, and that it has adopted and is following applicable auditing standards?</t>
  </si>
  <si>
    <t>Are comparisons (reconciliations) of gross pay of current to prior period payrolls reviewed for reasonableness by knowledgeable persons not otherwise involved in payroll processing?</t>
  </si>
  <si>
    <t>Are employees required to sign for their paychecks or payroll stubs for those who receive them?</t>
  </si>
  <si>
    <t>If not, were any indicator changes (including changes to the underlying definitions or assumptions) fully disclosed in the MMR?</t>
  </si>
  <si>
    <t>Were the indicators, and the underlying indicator definitions and assumptions the same as the previous year?</t>
  </si>
  <si>
    <t>Are electronic fund transfer transactions controlled in accordance with Directive #11?</t>
  </si>
  <si>
    <t>Is a maximum dollar limit established for the imprest fund?</t>
  </si>
  <si>
    <t>Has a maximum amount been established that can be withdrawn from petty cash at one time?</t>
  </si>
  <si>
    <t>Is nonpayment of accounts followed-up?</t>
  </si>
  <si>
    <t>Does the agency maintain written collection procedures?</t>
  </si>
  <si>
    <t>Is follow-up done for contracts that are not shown as registered with the Comptroller's Office?</t>
  </si>
  <si>
    <t>Are perpetual inventory records (if a perpetual system is maintained) compared to physical inventory counts, and significant variances investigated?</t>
  </si>
  <si>
    <t>Are government assets in a contractor's custody promptly retrieved and accounted for upon final termination of such contract?</t>
  </si>
  <si>
    <t>Are all undistributed checks or payroll stubs for those who receive them, logged-in and their disposition noted?</t>
  </si>
  <si>
    <t>Have all Federal grants and other Federal assistance been identified by Federal funding source (CFDA#), including Federal revenues, agency expenditures, and any adjustments?</t>
  </si>
  <si>
    <t>Does the agency receive Federal funds which it transfers/passes-through to other City agencies/covered authorities?</t>
  </si>
  <si>
    <t>Does the agency receive Federal funds from other City agencies/covered authorities?</t>
  </si>
  <si>
    <t>Has the agency established a process for determining the difference between Federal subrecipients and vendors in accordance with the Single Audit Act?</t>
  </si>
  <si>
    <t>Has a specific individual been assigned to monitor all Federal funding &amp; applicable agency expenditures?</t>
  </si>
  <si>
    <t>Are field inspectors prohibited from receiving cash/check payments for violations?</t>
  </si>
  <si>
    <t>If inspectors are allowed to accept cash/checks, are there controls that would mitigate the improper disposition of the cash/check?</t>
  </si>
  <si>
    <t>Are field inspectors' routes periodically rotated?</t>
  </si>
  <si>
    <t>Violations should be appropriately issued and recorded promptly and accurately.  Inspection and collection procedures should be adhered to and monitored.  Following-up on outstanding violations is important and may be the most significant control feature in the entire process.</t>
  </si>
  <si>
    <t>Does this compliance check include follow-up to determine if any additional assessments per audit have been collected?</t>
  </si>
  <si>
    <t>Does the internal audit unit follow-up on findings and recommendations from previous internal and external audits that could have an effect on the current audit objectives?</t>
  </si>
  <si>
    <t>Has the agency  established controls and procedures to assure that the CWA-VNDR99-001 report is promptly reviewed in accordance with Directive 29, and any erroneous information corrected?</t>
  </si>
  <si>
    <t>Are all requests in writing with respect to holding a paycheck (or payroll stub for those who receive them) or authorizing someone else to claim it?</t>
  </si>
  <si>
    <t>Does the agency maintain a list of all subrecipients who receive Federal funding through the agency?</t>
  </si>
  <si>
    <t xml:space="preserve"> AGENCY:  </t>
  </si>
  <si>
    <t>Are the agency inventory records reconciled to both the FMS capital asset information and the agency's internal capital asset records?</t>
  </si>
  <si>
    <t>Are there any significant unresolved audit findings that have been open for more than one year? If so, please explain.</t>
  </si>
  <si>
    <t>Is the claim for nonpayment by State and Federal agencies followed-up within the  30 or 45 days?</t>
  </si>
  <si>
    <t xml:space="preserve">Is follow-up conducted to determine the cause, if the check mailing address and the original documentation mailing  address differ?  </t>
  </si>
  <si>
    <t>Do the controls include audit procedures to verify payment requests for  direct materials and supplies as applicable?</t>
  </si>
  <si>
    <t xml:space="preserve">Do the controls include procedures to verify that the resumes of proposed contractor and/or subcontractor personnel agree with the contract specified qualifications for the titles and hourly rates being submitted for payment? </t>
  </si>
  <si>
    <t>Were any significant deviations investigated and appropriate actions taken?</t>
  </si>
  <si>
    <t>Do the controls include audit procedures to verify payment requests for direct wages and salaries as applicable?</t>
  </si>
  <si>
    <t>Do the controls include audit procedures to verify payments requests for indirect costs including multipliers and/or overhead rates as applicable?</t>
  </si>
  <si>
    <t>Has the agency established controls and procedures to assure that the information used for a payee/vendor is accurate?</t>
  </si>
  <si>
    <t>Are audit reports distributed to officials/managers who requested the audit and/or who are authorized to take action (s) on audit findings and recommendations?</t>
  </si>
  <si>
    <t>Are copies of the check cancellation documentation sent to the  agency accounting department and the individual responsible for reconciling bank accounts?</t>
  </si>
  <si>
    <t>Part J</t>
  </si>
  <si>
    <r>
      <t>Does the internal audit function follow Generally Accepted Government Auditing Standards (GAGAS),</t>
    </r>
    <r>
      <rPr>
        <u/>
        <sz val="10"/>
        <rFont val="Times New Roman"/>
        <family val="1"/>
      </rPr>
      <t xml:space="preserve"> i.e., </t>
    </r>
    <r>
      <rPr>
        <sz val="10"/>
        <rFont val="Times New Roman"/>
        <family val="1"/>
      </rPr>
      <t>the GAO Yellow Book?</t>
    </r>
  </si>
  <si>
    <r>
      <t>Does the agency</t>
    </r>
    <r>
      <rPr>
        <sz val="10"/>
        <color theme="4" tint="-0.249977111117893"/>
        <rFont val="Times New Roman"/>
        <family val="1"/>
      </rPr>
      <t xml:space="preserve"> </t>
    </r>
    <r>
      <rPr>
        <sz val="10"/>
        <rFont val="Times New Roman"/>
        <family val="1"/>
      </rPr>
      <t>have a clear understanding of its mission?</t>
    </r>
  </si>
  <si>
    <r>
      <t>Are the agency's mission(s) carried out with the highest quality</t>
    </r>
    <r>
      <rPr>
        <strike/>
        <sz val="10"/>
        <rFont val="Times New Roman"/>
        <family val="1"/>
      </rPr>
      <t xml:space="preserve"> </t>
    </r>
    <r>
      <rPr>
        <sz val="10"/>
        <rFont val="Times New Roman"/>
        <family val="1"/>
      </rPr>
      <t>, at the lowest cost, and with integrity?</t>
    </r>
  </si>
  <si>
    <t>With respect to bank deposits, are checks separately listed on the deposit slip and confirmed to the cash receipts record?</t>
  </si>
  <si>
    <t>Cash Receipts refers to Currency, Checks, Money Orders, Credit Card payments, and Electronic Fund Transfers.  Sources of cash receipts include: sales, grants, taxes, fees, refunds and checks returned as undeliverable. Internal Controls should provide reasonable assurance that cash receipts will not be misappropriated or stolen.  These controls should be commensurate with the value of the receipts that are to be safeguarded.  Controls include adequate segregation of duties, ongoing reviews and monitoring functions, adequate security and timely reconciliations.  Information pertaining to cash management can be found in Comptroller's Directive #11, "Cash Accountability and Control."   Directive #11 was updated /revised September 2016.</t>
  </si>
  <si>
    <t>With respect to sales, or other transactions with the public, are prenumbered receipts provided to payers?</t>
  </si>
  <si>
    <t>Is there contract monitoring, and is information pertaining to the applicable program collected and evaluated periodically to determine if the goals related to the contract are being met?</t>
  </si>
  <si>
    <r>
      <t>Do the controls include procedures to verify that the timesheets in</t>
    </r>
    <r>
      <rPr>
        <sz val="10"/>
        <rFont val="Times New Roman"/>
        <family val="1"/>
      </rPr>
      <t>cluded with submitted payment requests are supported by trackable contract activities or deliverables?</t>
    </r>
  </si>
  <si>
    <r>
      <t>Are all capital projects reflected in FMS in accordance with Directive 10 and Directive 30 requirements, and on a timely basis (in accordance with the</t>
    </r>
    <r>
      <rPr>
        <i/>
        <sz val="10"/>
        <rFont val="Times New Roman"/>
        <family val="1"/>
      </rPr>
      <t xml:space="preserve"> FMS Procedures Manual for Capital Assets</t>
    </r>
    <r>
      <rPr>
        <sz val="10"/>
        <rFont val="Times New Roman"/>
        <family val="1"/>
      </rPr>
      <t>)?</t>
    </r>
  </si>
  <si>
    <t>Are assets monitored to determine that there are no permanent impairment as detailed in Directive 30?</t>
  </si>
  <si>
    <t>Are assets that have permanent impairments recorded in accordance with Directive 30 requirements?</t>
  </si>
  <si>
    <t>Is an annual physical inventory performed for all capital assets and are the records maintained as required by Directive 30?</t>
  </si>
  <si>
    <t>Are negative leave balances properly investigated to determine the exact causes and are appropriate action(s) subsequently taken?</t>
  </si>
  <si>
    <t>Is  there a waiver (approval) on file for all employees that work for the City but live outside its limits? (Section 1127 of City Charter).</t>
  </si>
  <si>
    <t>Are there adequate controls to ensure that no paycheck will be released to an employee until a time card, approved by a supervisor has been submitted to the Payroll Department as required by OPA  PMS regulations?</t>
  </si>
  <si>
    <r>
      <t xml:space="preserve">Does the agency maintain a list of vendors who received payments for goods and services that were </t>
    </r>
    <r>
      <rPr>
        <sz val="10"/>
        <rFont val="Times New Roman"/>
        <family val="1"/>
      </rPr>
      <t>federally funded?</t>
    </r>
  </si>
  <si>
    <t>Are the Procurement Policy Board Rules and Comptroller's Directive #5 followed in procuring these additional audit services?</t>
  </si>
  <si>
    <t>M.</t>
  </si>
  <si>
    <t>Participating in the selection of the agency's external auditing firm?</t>
  </si>
  <si>
    <t>Approving the scope of the agency's Internal Audit Plan?</t>
  </si>
  <si>
    <t>Addressing issues raised by the internal audits?</t>
  </si>
  <si>
    <t>Monitoring compliance with the City's/agency's/entity's governing Board policies?</t>
  </si>
  <si>
    <t>L.</t>
  </si>
  <si>
    <t>Does the agency have a process for getting periodic customer feedback (i.e., suggestions, compliments or complaints)?</t>
  </si>
  <si>
    <r>
      <t>Has the contracting</t>
    </r>
    <r>
      <rPr>
        <b/>
        <sz val="10"/>
        <color theme="3" tint="0.39997558519241921"/>
        <rFont val="Times New Roman"/>
        <family val="1"/>
      </rPr>
      <t>-</t>
    </r>
    <r>
      <rPr>
        <sz val="10"/>
        <rFont val="Times New Roman"/>
        <family val="1"/>
      </rPr>
      <t xml:space="preserve">out of a significant percentage of the agency's workload (i.e., more than 10% of the agency's OTPS budget) resulted in more effective delivery of service?                                                                                                                                           </t>
    </r>
  </si>
  <si>
    <t>Is cash on-hand properly secured (i.e., in a locked safe with a periodically changed combination known to few individuals)?</t>
  </si>
  <si>
    <t>Are non-cash methods of payment (e.g., electronic funds tranfers, checks, money orders) promoted, whenever possible?</t>
  </si>
  <si>
    <t>Are deposit bags safeguarded (e.g., locked)?</t>
  </si>
  <si>
    <t>Are cash invoices approved by a responsible person other than the petty cash custodian?</t>
  </si>
  <si>
    <t>Does a responsible employee check and verify all vouchers and supporting documentation for completeness and authenticity prior to replenishing the fund?</t>
  </si>
  <si>
    <t>Does someone, other than the employee with respect to question 7 examine and cancel paid vouchers to prevent duplicate reimbursement?</t>
  </si>
  <si>
    <t>Are there formal procedures for purchasing items  $20,000 or less, and for procurement of construction $35,000 or less that are not required to be bid?</t>
  </si>
  <si>
    <t>Are purchase orders for similar items  $20,000 or less  and under $35,000 for contruction from the same vendor reviewed to ensure that they are not split-orders meant to circumvent the PPBR?</t>
  </si>
  <si>
    <r>
      <t>Has the agency established controls and procedures to assure the accuracy and  integrity of all information entered into the City-wide FMS payee/vendor database, in accordance with Directive 29, so that payee/vendors receive the appropriate 1099 forms</t>
    </r>
    <r>
      <rPr>
        <sz val="10"/>
        <rFont val="Times New Roman"/>
        <family val="1"/>
      </rPr>
      <t>(1099-MISC, 1099-INT, 1099-S, 1042-S)?</t>
    </r>
  </si>
  <si>
    <r>
      <t xml:space="preserve">Are expensive non-capital items </t>
    </r>
    <r>
      <rPr>
        <u/>
        <sz val="10"/>
        <rFont val="Times New Roman"/>
        <family val="1"/>
      </rPr>
      <t>(</t>
    </r>
    <r>
      <rPr>
        <sz val="10"/>
        <rFont val="Times New Roman"/>
        <family val="1"/>
      </rPr>
      <t>e.g</t>
    </r>
    <r>
      <rPr>
        <u/>
        <sz val="10"/>
        <rFont val="Times New Roman"/>
        <family val="1"/>
      </rPr>
      <t>.</t>
    </r>
    <r>
      <rPr>
        <sz val="10"/>
        <rFont val="Times New Roman"/>
        <family val="1"/>
      </rPr>
      <t>, computers, cars) positively identified (tagged)?</t>
    </r>
  </si>
  <si>
    <t>Are capital assets held for resale, e.g., foreclosed assets, recorded in the General Fund, at their appropriate value as required by Directive 30?</t>
  </si>
  <si>
    <t>Have adequate timekeeping procedures been established to ensure that employees arriving late or leaving early are charged leave?</t>
  </si>
  <si>
    <t>Are procedures in place to ensure that employees whose personnel status changes (e.g., from non-managerial to managerial, or from part-time to full-time) are still accruing and using their leave balances appropriately?</t>
  </si>
  <si>
    <t>Does the agency follow-up on all A-133 related audits to ensure appropriate and timely corrective action (e.g., issue management decisions on audit findings within six months of receiving the report)?</t>
  </si>
  <si>
    <t>Apart from A-133 requirements, does the agency employ CPA firms to conduct audits of agency funded services (i.e., delegate agency audits/Comptroller's Directive #5)?</t>
  </si>
  <si>
    <t>The City issues a variety of licenses and permits. It is therefore critical to ensure that they are appropriately issued, accurately recorded, and any applicable fees received are promptly deposited and accurately recorded.</t>
  </si>
  <si>
    <t>Are controls in place and followed to ensure that field inspectors are following Agency Standard Operating Procedures in preparing violation notices?</t>
  </si>
  <si>
    <t>Ensuring the independence of the external auditors?</t>
  </si>
  <si>
    <t>Ensuring the adequacy of their audit scope?</t>
  </si>
  <si>
    <t>Ensuring the quality of the Internal Audit Function by requiring adherence to professional standards?</t>
  </si>
  <si>
    <t>Are checks  in excess of $50 and outstanding over 6 months cancelled?</t>
  </si>
  <si>
    <t>Key Contacts, Planning, and Governance</t>
  </si>
  <si>
    <t>Chief Information Officer (CIO)</t>
  </si>
  <si>
    <t>Does your Agency have an individual serving as Chief Information Officer (CIO)?</t>
  </si>
  <si>
    <t>Name:</t>
  </si>
  <si>
    <t>Chief Information Security Officer (CISO)</t>
  </si>
  <si>
    <t>Directive 1 Agency Coordinator</t>
  </si>
  <si>
    <t>Planning and Governance</t>
  </si>
  <si>
    <t>Are computer processing services provided by:</t>
  </si>
  <si>
    <t>The Department of Information Technology &amp; Telecommunications?</t>
  </si>
  <si>
    <t>The Financial Information Services Agency?</t>
  </si>
  <si>
    <t>In-house personnel?</t>
  </si>
  <si>
    <t>Other City Agencies?</t>
  </si>
  <si>
    <t>Other vendors?</t>
  </si>
  <si>
    <t>IT Application Services</t>
  </si>
  <si>
    <t>Application Inventory</t>
  </si>
  <si>
    <t>Do all systems that contain personal identifiable information (PII) or personal health information (PHI) comply with all applicable regulatory statutes?</t>
  </si>
  <si>
    <t>Prior to the production release of any new application, was testing done and established change control processes followed to ensure the new application will not adversely affect any existing systems?</t>
  </si>
  <si>
    <t>Application Development</t>
  </si>
  <si>
    <t>Information and Cyber Security</t>
  </si>
  <si>
    <t>Chief Information Security Officer (CISO) Role</t>
  </si>
  <si>
    <t>Does your Agency CISO and/or CIO promptly report security incidents or significant security problems to appropriate personnel within the Agency, and to DoITT/NYC Cyber Command where the incidents or problems implicate or affect Citynet?</t>
  </si>
  <si>
    <t>Does your Agency CISO and/or CIO establish procedures to ensure that systems and/or software comply with the Citywide Information Security Policies?</t>
  </si>
  <si>
    <t>Does your Agency CISO and/or CIO oversee the establishment and execution of information security training for the agency?</t>
  </si>
  <si>
    <t>Does your Agency CISO and/or CIO establish an information technology security awareness program to ensure all department employees understand and adhere to information technology policies and standards?</t>
  </si>
  <si>
    <t>Does your Agency CISO and/or CIO continuously identify, update and maintain information regarding potential security vulnerabilities, risk and threats to the enterprise information technology infrastructure, and distribute technology security information to appropriate staff?</t>
  </si>
  <si>
    <t>Does your Agency CISO and/or CIO provide instructions and coordination regarding software configuration standards for servers and desktop systems that are or may be attached to the enterprise network where necessary to ensure information technology security?</t>
  </si>
  <si>
    <t>Data Classification and Management</t>
  </si>
  <si>
    <t>Are application/system access and privileges assigned based on a user's job functions and responsibilities?</t>
  </si>
  <si>
    <t>Does your Agency have a database backup and recovery plan?</t>
  </si>
  <si>
    <t xml:space="preserve">Digital Media Re-use and Disposal </t>
  </si>
  <si>
    <t>During the period covered by this review, prior to the disposal or reuse of all digital media, was an approved data sanitization method used to protect against unauthorized access to information?</t>
  </si>
  <si>
    <t>Encryption</t>
  </si>
  <si>
    <t>Personnel Security</t>
  </si>
  <si>
    <t>Portable Data Security</t>
  </si>
  <si>
    <t>Vulnerability Management</t>
  </si>
  <si>
    <t>Cyber Security</t>
  </si>
  <si>
    <t>Does your Agency actively manage (inventory, track, and correct) all hardware devices on the network so that only authorized devices are given access and unauthorized and unmanaged devices are found and prevented from gaining access?</t>
  </si>
  <si>
    <t>Does your Agency actively manage (inventory, track, and correct) all software on the network so that only authorized software is installed and can execute,and that unauthorized and unmanaged software is found and prevented from installation or execution?</t>
  </si>
  <si>
    <t>Does your Agency establish, implement, and actively manage (track, report on, correct) the security configuration of laptops, servers, and workstations using a rigorous configuration management and change control process in order to prevent attackers from exploiting vulnerable services and settings?</t>
  </si>
  <si>
    <t>Does your Agency practice the principle of least privilege/authority when provisioning account access to all network resources and applications?</t>
  </si>
  <si>
    <t>Does your Agency log all URL requests from each of the organization's systems, whether onsite or a mobile device, in order to identify potentially malicious activity and assist incident handlers with identifying potentially compromised systems?</t>
  </si>
  <si>
    <t xml:space="preserve">Does your Agency employ automated tools to continuously monitor workstations, servers, and mobile devices with anti-virus, anti-spyware, personal firewalls, and host-based IPS functionality? All malware detection events should be sent to enterprise anti-malware administration tools and event log servers. </t>
  </si>
  <si>
    <t>Does your Agency ensure that only ports, protocols, and services with validated business needs are running on each system?</t>
  </si>
  <si>
    <t>Network</t>
  </si>
  <si>
    <t>Anti-Virus Security</t>
  </si>
  <si>
    <t>Internet Connectivity</t>
  </si>
  <si>
    <t>Is all outbound Internet access for users directed through an approved proxy server?</t>
  </si>
  <si>
    <t>Does the agency manage a legacy DMZ for hosting?</t>
  </si>
  <si>
    <t>Logon Banner</t>
  </si>
  <si>
    <t>Is a logon banner displayed each time a user logs onto any agency network?</t>
  </si>
  <si>
    <t>Does the logon banner clearly cite the following: The computer system and all related equipment which the user is accessing is Agency Property?</t>
  </si>
  <si>
    <t>Does the logon banner clearly cite the following: All information and activity may be monitored?</t>
  </si>
  <si>
    <t>Does the logon banner clearly cite the following: Use of the system constitutes express consent to these terms and conditions?</t>
  </si>
  <si>
    <t>Password</t>
  </si>
  <si>
    <t>Remote Access</t>
  </si>
  <si>
    <t>Professional Services</t>
  </si>
  <si>
    <t>Cloud</t>
  </si>
  <si>
    <t>Mobile Computing</t>
  </si>
  <si>
    <t>Are life-cycle provisioning and de-provisioning procedures for mobile computing devices documented and implemented by the Agency?</t>
  </si>
  <si>
    <t>Testing Services</t>
  </si>
  <si>
    <t>Performance Testing</t>
  </si>
  <si>
    <t>Incident Response/Management Policy</t>
  </si>
  <si>
    <t>If yes, do the procedures include:</t>
  </si>
  <si>
    <t>Disaster Recovery/Continuity of Operations (COOP)</t>
  </si>
  <si>
    <t>Disaster Recovery/Continuity of Operations (COOP) Policy</t>
  </si>
  <si>
    <t>Documentation</t>
  </si>
  <si>
    <t>User Documentation</t>
  </si>
  <si>
    <t>Technical Documentation</t>
  </si>
  <si>
    <t>Part I</t>
  </si>
  <si>
    <t xml:space="preserve">Does your Agency have an internal audit role which conducts internal Information Technology audits?  </t>
  </si>
  <si>
    <t xml:space="preserve">Are detailed project plans reviewed comparing planned activities to actual activities? </t>
  </si>
  <si>
    <r>
      <t xml:space="preserve">Did the agency CISO (or equivalent position) </t>
    </r>
    <r>
      <rPr>
        <sz val="11"/>
        <rFont val="Times New Roman"/>
        <family val="1"/>
      </rPr>
      <t xml:space="preserve">approve </t>
    </r>
    <r>
      <rPr>
        <sz val="10"/>
        <rFont val="Times New Roman"/>
        <family val="1"/>
      </rPr>
      <t>all application security which has an agency level impact?</t>
    </r>
  </si>
  <si>
    <r>
      <t>Were newly developed applications and major upgraded applications approved for use at the Agency by the Chief Information Officer</t>
    </r>
    <r>
      <rPr>
        <sz val="11"/>
        <rFont val="Times New Roman"/>
        <family val="1"/>
      </rPr>
      <t xml:space="preserve"> </t>
    </r>
    <r>
      <rPr>
        <sz val="10"/>
        <rFont val="Times New Roman"/>
        <family val="1"/>
      </rPr>
      <t>(CIO, or equivalent position) prior to migration to the production environment?</t>
    </r>
  </si>
  <si>
    <r>
      <t xml:space="preserve">Do all </t>
    </r>
    <r>
      <rPr>
        <sz val="11"/>
        <rFont val="Times New Roman"/>
        <family val="1"/>
      </rPr>
      <t xml:space="preserve">your </t>
    </r>
    <r>
      <rPr>
        <sz val="10"/>
        <rFont val="Times New Roman"/>
        <family val="1"/>
      </rPr>
      <t>applications subject to spam or forms based denial of service (DOS) attacks employ CAPTCHA or equivalent technology?</t>
    </r>
  </si>
  <si>
    <r>
      <t xml:space="preserve">Does each </t>
    </r>
    <r>
      <rPr>
        <sz val="11"/>
        <rFont val="Times New Roman"/>
        <family val="1"/>
      </rPr>
      <t xml:space="preserve">of your </t>
    </r>
    <r>
      <rPr>
        <sz val="10"/>
        <rFont val="Times New Roman"/>
        <family val="1"/>
      </rPr>
      <t>application</t>
    </r>
    <r>
      <rPr>
        <sz val="11"/>
        <rFont val="Times New Roman"/>
        <family val="1"/>
      </rPr>
      <t>s</t>
    </r>
    <r>
      <rPr>
        <sz val="10"/>
        <rFont val="Times New Roman"/>
        <family val="1"/>
      </rPr>
      <t xml:space="preserve"> have a defined back out plan in the  event that its migration to the production environment causes service degradation?</t>
    </r>
  </si>
  <si>
    <r>
      <t xml:space="preserve">Does your Agency CISO and/or CIO act as an advisor to the Agency CIO (or equivalent position) regarding Agency compliance with the Citywide Information Security Policies? </t>
    </r>
    <r>
      <rPr>
        <sz val="11"/>
        <rFont val="Times New Roman"/>
        <family val="1"/>
      </rPr>
      <t xml:space="preserve">Note:  </t>
    </r>
    <r>
      <rPr>
        <sz val="10"/>
        <rFont val="Times New Roman"/>
        <family val="1"/>
      </rPr>
      <t>This requires that the CISO either report directly to the Agency CIO (or equivalent position), or have direct access to the Agency CIO (or equivalent position) when necessary.</t>
    </r>
  </si>
  <si>
    <r>
      <t xml:space="preserve">Is your Agency CISO and/or CIO the leader in promoting information security into all appropriate agency business plans  </t>
    </r>
    <r>
      <rPr>
        <sz val="11"/>
        <rFont val="Times New Roman"/>
        <family val="1"/>
      </rPr>
      <t xml:space="preserve">as well as </t>
    </r>
    <r>
      <rPr>
        <sz val="10"/>
        <rFont val="Times New Roman"/>
        <family val="1"/>
      </rPr>
      <t xml:space="preserve"> overseeing execution, and especially ensuring that Agency Information Owners understand and execute their responsibilities appropriately?</t>
    </r>
  </si>
  <si>
    <r>
      <t xml:space="preserve">Does your Agency CISO and/or CIO coordinate closely with those responsible for </t>
    </r>
    <r>
      <rPr>
        <sz val="11"/>
        <rFont val="Times New Roman"/>
        <family val="1"/>
      </rPr>
      <t xml:space="preserve">building </t>
    </r>
    <r>
      <rPr>
        <sz val="10"/>
        <rFont val="Times New Roman"/>
        <family val="1"/>
      </rPr>
      <t xml:space="preserve">physical security  </t>
    </r>
    <r>
      <rPr>
        <sz val="11"/>
        <rFont val="Times New Roman"/>
        <family val="1"/>
      </rPr>
      <t xml:space="preserve">with respect to </t>
    </r>
    <r>
      <rPr>
        <sz val="10"/>
        <rFont val="Times New Roman"/>
        <family val="1"/>
      </rPr>
      <t xml:space="preserve">your Agency </t>
    </r>
    <r>
      <rPr>
        <sz val="11"/>
        <rFont val="Times New Roman"/>
        <family val="1"/>
      </rPr>
      <t>facilities</t>
    </r>
    <r>
      <rPr>
        <sz val="10"/>
        <rFont val="Times New Roman"/>
        <family val="1"/>
      </rPr>
      <t>?</t>
    </r>
  </si>
  <si>
    <r>
      <t xml:space="preserve">Are all </t>
    </r>
    <r>
      <rPr>
        <sz val="11"/>
        <rFont val="Times New Roman"/>
        <family val="1"/>
      </rPr>
      <t xml:space="preserve">your </t>
    </r>
    <r>
      <rPr>
        <sz val="10"/>
        <rFont val="Times New Roman"/>
        <family val="1"/>
      </rPr>
      <t>wireless networks encrypted using an approved City of New York standard?</t>
    </r>
  </si>
  <si>
    <r>
      <t xml:space="preserve">Is all </t>
    </r>
    <r>
      <rPr>
        <sz val="11"/>
        <rFont val="Times New Roman"/>
        <family val="1"/>
      </rPr>
      <t xml:space="preserve">your </t>
    </r>
    <r>
      <rPr>
        <sz val="10"/>
        <rFont val="Times New Roman"/>
        <family val="1"/>
      </rPr>
      <t>private or confidential data stored on portable devices, such as laptops, smart phones and personal digital assistants (PDAs), encrypted?</t>
    </r>
  </si>
  <si>
    <r>
      <t xml:space="preserve">Does your Agency deploy a SIEM (Security Information and Event Management) or log analytic tools for log aggregation and consolidation from multiple machines and for log correlation and analysis?  </t>
    </r>
    <r>
      <rPr>
        <sz val="11"/>
        <rFont val="Times New Roman"/>
        <family val="1"/>
      </rPr>
      <t xml:space="preserve">Note:  </t>
    </r>
    <r>
      <rPr>
        <sz val="10"/>
        <rFont val="Times New Roman"/>
        <family val="1"/>
      </rPr>
      <t xml:space="preserve">Using the SIEM tool, system administrators and security personnel should devise profiles of common events from given systems so that they can tune detection to focus on unusual activity, avoid false positives, more rapidly identify anomalies, and prevent overwhelming analysts with insignificant alerts.  </t>
    </r>
  </si>
  <si>
    <r>
      <t xml:space="preserve">Are all </t>
    </r>
    <r>
      <rPr>
        <sz val="11"/>
        <rFont val="Times New Roman"/>
        <family val="1"/>
      </rPr>
      <t xml:space="preserve">your </t>
    </r>
    <r>
      <rPr>
        <sz val="10"/>
        <rFont val="Times New Roman"/>
        <family val="1"/>
      </rPr>
      <t>"Internet facing" applications hosted in a DoITT managed DMZ?</t>
    </r>
  </si>
  <si>
    <r>
      <rPr>
        <sz val="11"/>
        <rFont val="Times New Roman"/>
        <family val="1"/>
      </rPr>
      <t xml:space="preserve">If so:  </t>
    </r>
    <r>
      <rPr>
        <sz val="10"/>
        <rFont val="Times New Roman"/>
        <family val="1"/>
      </rPr>
      <t>Does the logon banner clearly cite the following: The user has no right to privacy on the system?</t>
    </r>
  </si>
  <si>
    <r>
      <t xml:space="preserve">Is remote access to any </t>
    </r>
    <r>
      <rPr>
        <sz val="11"/>
        <rFont val="Times New Roman"/>
        <family val="1"/>
      </rPr>
      <t xml:space="preserve">of your </t>
    </r>
    <r>
      <rPr>
        <sz val="10"/>
        <rFont val="Times New Roman"/>
        <family val="1"/>
      </rPr>
      <t>City networking and computing resource  provided to anyone from locations outside of the territory of the United States of America?</t>
    </r>
  </si>
  <si>
    <r>
      <t xml:space="preserve">Does your Agency have a COOP plan to enable the Agency to continue essential services the public depends on when emergencies threaten, or disrupt those services?
</t>
    </r>
    <r>
      <rPr>
        <i/>
        <sz val="11"/>
        <rFont val="Times New Roman"/>
        <family val="1"/>
      </rPr>
      <t>If yes, please attach a copy of the plan with this submission.</t>
    </r>
  </si>
  <si>
    <r>
      <t xml:space="preserve">Is technical documentation maintained for all hardware environments, operating systems, and software systems </t>
    </r>
    <r>
      <rPr>
        <sz val="11"/>
        <rFont val="Times New Roman"/>
        <family val="1"/>
      </rPr>
      <t xml:space="preserve">with respect to your agency </t>
    </r>
    <r>
      <rPr>
        <sz val="10"/>
        <rFont val="Times New Roman"/>
        <family val="1"/>
      </rPr>
      <t>in compliance with DoITT standards?</t>
    </r>
  </si>
  <si>
    <t>K.</t>
  </si>
  <si>
    <t xml:space="preserve">IT Controls and Procedures </t>
  </si>
  <si>
    <r>
      <t xml:space="preserve">Application Development Security
</t>
    </r>
    <r>
      <rPr>
        <i/>
        <sz val="11"/>
        <rFont val="Times New Roman"/>
        <family val="1"/>
      </rPr>
      <t>The questions in this section pertain to all new applications and systems for which development started during the period covered in this review.</t>
    </r>
  </si>
  <si>
    <r>
      <t xml:space="preserve">Does your Agency CISO </t>
    </r>
    <r>
      <rPr>
        <sz val="11"/>
        <rFont val="Times New Roman"/>
        <family val="1"/>
      </rPr>
      <t xml:space="preserve">stay current  with respect to </t>
    </r>
    <r>
      <rPr>
        <sz val="10"/>
        <rFont val="Times New Roman"/>
        <family val="1"/>
      </rPr>
      <t>information security topics,  regular CISO conferences, and teleconferences sponsored by DoITT and other recognized information security organizations, i.e. SANS, ISSA, ISACA, etc.?</t>
    </r>
  </si>
  <si>
    <r>
      <t xml:space="preserve">Has your Agency conducted a simulated phishing test with network users? </t>
    </r>
    <r>
      <rPr>
        <sz val="11"/>
        <rFont val="Times New Roman"/>
        <family val="1"/>
      </rPr>
      <t xml:space="preserve"> If so, when?</t>
    </r>
  </si>
  <si>
    <r>
      <t xml:space="preserve">Does the agency have a plan registered with DoITT to migrate their DMZ to a DoITT hosted solution?
</t>
    </r>
    <r>
      <rPr>
        <i/>
        <sz val="11"/>
        <rFont val="Times New Roman"/>
        <family val="1"/>
      </rPr>
      <t>If "yes", please submit a copy of the plan with this submission.</t>
    </r>
  </si>
  <si>
    <t>Is web content filtering software utilized (either DoITT's or your Agency's own)?</t>
  </si>
  <si>
    <t>Does the logon banner clearly cite the following: Unauthorized use may result in disciplinary action, civil or criminal penalties?</t>
  </si>
  <si>
    <r>
      <t xml:space="preserve">Does a password-protected screen lock activate </t>
    </r>
    <r>
      <rPr>
        <sz val="11"/>
        <rFont val="Times New Roman"/>
        <family val="1"/>
      </rPr>
      <t xml:space="preserve">with respect to your computer systems </t>
    </r>
    <r>
      <rPr>
        <sz val="10"/>
        <rFont val="Times New Roman"/>
        <family val="1"/>
      </rPr>
      <t>within fifteen minutes of user inactivity?</t>
    </r>
  </si>
  <si>
    <r>
      <t xml:space="preserve">Does your Agency have a Disaster Recovery Plan detailing the strategies and plans for recovering and restoring the Agency's technological infrastructures and capabilities after an interruption regardless of the severity?
</t>
    </r>
    <r>
      <rPr>
        <i/>
        <sz val="11"/>
        <rFont val="Times New Roman"/>
        <family val="1"/>
      </rPr>
      <t>If yes, please attach a copy of the plan with this submission.</t>
    </r>
  </si>
  <si>
    <t>IT CONTROLS AND PROCEDURES</t>
  </si>
  <si>
    <r>
      <t xml:space="preserve">Is Mobile Device Management (MDM) software utilized </t>
    </r>
    <r>
      <rPr>
        <sz val="11"/>
        <rFont val="Times New Roman"/>
        <family val="1"/>
      </rPr>
      <t xml:space="preserve">at your agency </t>
    </r>
    <r>
      <rPr>
        <sz val="10"/>
        <rFont val="Times New Roman"/>
        <family val="1"/>
      </rPr>
      <t>to manage the devices and the content on the devices?</t>
    </r>
  </si>
  <si>
    <t>I.</t>
  </si>
  <si>
    <t>J.</t>
  </si>
  <si>
    <t>Telecommunications</t>
  </si>
  <si>
    <t xml:space="preserve">Please provide the name of the individual responsible for completing and submitting Directive #1 Section H-ITControls :  </t>
  </si>
  <si>
    <t>Answers</t>
  </si>
  <si>
    <t>Response</t>
  </si>
  <si>
    <t>Explanation if other than Yes</t>
  </si>
  <si>
    <t>Default_Value</t>
  </si>
  <si>
    <t>Unanswered</t>
  </si>
  <si>
    <t>Question</t>
  </si>
  <si>
    <t>#</t>
  </si>
  <si>
    <t>IMPREST FUNDS</t>
  </si>
  <si>
    <t>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t>
  </si>
  <si>
    <t>Expenditures and Payables are monies paid or owed by the City for the procurement of services or goods.  Due to the many steps in the procurement process and the large sums of monies that are  expended, the review, authorization and inspection controls are the most important. Ongoing monitoring reduces the risk of improper actions and misappropriation, and ensures that the City obtains quality goods and services at economical prices.  
See the Procurement Policy Board Rules (PPBR) and Comptroller's Directives # 2, 9, 24, 29 and 31 about issues pertaining to expenditures and payables.</t>
  </si>
  <si>
    <t>Inventory primarily refers to items used by the Agency for its operations.  However, it could also include items stored by the agency for disbursement to its branches or other agencies, or confiscated or obsolete goods that are being held for sale.  Supplies and some non-capital assets are particularly susceptible to theft and misuse; while capital assets require specific procedures for their purchase, maintenance and disposal.  All of these inventory items require strong controls to ensure accurate recordkeeping and good security.  
For information regarding Inventory  considerations, refer to Comptroller's Directives #10, 24, and 30.</t>
  </si>
  <si>
    <t xml:space="preserve">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 earned leave balances should be accrued and recorded, and employees leaving City employment  should be paid for any unused leave in accordance with applicable requirements.  
Refer to Comptroller's Directives 13 (Payroll), 14 (Leave Balance Payments), and 19 (Recouping Payroll Overpayments). Note: These questions should be answered to assess if appropriate payroll controls are in place whether the individual agency is using CityTime or other timekeeping system. </t>
  </si>
  <si>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</si>
  <si>
    <r>
      <t>NOTE:</t>
    </r>
    <r>
      <rPr>
        <b/>
        <sz val="11"/>
        <rFont val="Times New Roman"/>
        <family val="1"/>
      </rPr>
      <t xml:space="preserve"> The remaining questions - # 12 through # 17 - only apply to agencies that issue their own financial statements; i.e., independent agencies.    If this describes your agency, </t>
    </r>
    <r>
      <rPr>
        <b/>
        <u/>
        <sz val="11"/>
        <color indexed="12"/>
        <rFont val="Times New Roman"/>
        <family val="1"/>
      </rPr>
      <t>Select "Yes"</t>
    </r>
    <r>
      <rPr>
        <b/>
        <sz val="11"/>
        <color indexed="12"/>
        <rFont val="Times New Roman"/>
        <family val="1"/>
      </rPr>
      <t xml:space="preserve"> below</t>
    </r>
    <r>
      <rPr>
        <b/>
        <sz val="11"/>
        <rFont val="Times New Roman"/>
        <family val="1"/>
      </rPr>
      <t xml:space="preserve"> and continue.  Otherwise, STOP HERE.</t>
    </r>
  </si>
  <si>
    <t>p</t>
  </si>
  <si>
    <t>The City receives federal funding and therefore must comply with the  Federal 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12/26/13.</t>
  </si>
  <si>
    <t>Does the agency, division unit, etc., have a written mission statement (i.e., what it is expected to accomplish)?</t>
  </si>
  <si>
    <t>1a.</t>
  </si>
  <si>
    <t>n</t>
  </si>
  <si>
    <t>If the agency has no formal internal audit function:                                                                                                        Are built-in internal checks in place?</t>
  </si>
  <si>
    <t>Are self-assessments or management reviews conducted at least annually?</t>
  </si>
  <si>
    <t>Are risk assessments or management reviews discussed with officials/managers who are authorized to take action on findings/conditions and proposals/recommendations?</t>
  </si>
  <si>
    <t xml:space="preserve">Does Internal Audit report its audit findings to the City's Audit Committee? </t>
  </si>
  <si>
    <t>Please identify the agency executive to whom the head of Internal Audit does report.</t>
  </si>
  <si>
    <t>Are responsibilities for supervision, timekeeping, personnel, payroll processing and disbursements all performed by different individuals?</t>
  </si>
  <si>
    <t>Segregation of Duties:</t>
  </si>
  <si>
    <t>Does the Personnel or Human Resources Department ensure that all new employees are promptly placed on the payroll?</t>
  </si>
  <si>
    <t>Payroll Processing:</t>
  </si>
  <si>
    <t>Are appropriate records maintained for accumulated employee benefits (e.g., vacation)?</t>
  </si>
  <si>
    <t>Timekeeping:</t>
  </si>
  <si>
    <t>Are periodic reconciliations made between all payroll records and central master records to ensure that all data is up-to-date?</t>
  </si>
  <si>
    <t>Personnel:</t>
  </si>
  <si>
    <t>Are paychecks inadvertently generated for persons no longer on the payroll, returned immediately to the Office of Payroll Administration?</t>
  </si>
  <si>
    <t>Disbursements:</t>
  </si>
  <si>
    <t>Is overtime properly authorized?</t>
  </si>
  <si>
    <t>Supervision:</t>
  </si>
  <si>
    <t>Are PMS reports, such as employee's leave, overtime, and absence control, reviewed periodically by management?</t>
  </si>
  <si>
    <t>PMS Reports:</t>
  </si>
  <si>
    <t xml:space="preserve">  Independent agency issuing own financial statements?</t>
  </si>
  <si>
    <t xml:space="preserve">General Audit Standards: </t>
  </si>
  <si>
    <t>Are there adequate controls to ensure that the internal audit staff collectively possess adequate professional proficiency for the tasks required?</t>
  </si>
  <si>
    <t>Are written reports prepared detailing the audit findings and recommendations?</t>
  </si>
  <si>
    <t xml:space="preserve">Reporting Standards: </t>
  </si>
  <si>
    <t>Does the unit prepare an annual audit work plan based on a risk assessment analysis?</t>
  </si>
  <si>
    <t>Field Work Standards:</t>
  </si>
  <si>
    <t xml:space="preserve">Internal controls are intended to provide reasonable assurance that program goals and objectives are effectively and efficiently met; laws and regulations are complied with; resources are adequately safeguarded and efficiently used; and, reliable data are obtained, maintained, and accurately and fairly disclosed in reports. 
This section provides broad questions to help the agency determine whether it is achieving its mission, goals and objectives in an effective and efficient manner, and whether organizational changes may impact its ability to continue to do so.  Definitions for some of the terms used in this section follow.
"Customers" are broadly defined as any/all users of the agency's external or internal services.  "Customers" could include:  the public, Federal or State funding sources, other City agencies, other units within the same agency, etc.
"Inputs" are defined as measures of the quantity of resources used in  achieving program goals and objectives (e.g., personnel, materials, etc.).
"Outputs" are defined as measures of the quantity of service (e.g., the number of 911 calls the Police Department responded to in a given period).
"Outcomes" are defined as measures of the accomplishments or results that occur because of the provided services, the outputs (e.g., a reduction in the crime rate for given period due to the efforts of the Police Department).
"Significant Deviations" may be defined as 10 percent or greater.  Agencies that feel that this is an inappropriate definition, may define the term differently, but should explain their definition as a note at the end of the checklist. </t>
  </si>
  <si>
    <t>Are all claims for State and Federal Aid filed by the agency within 30 days of the close of the period being claimed?</t>
  </si>
  <si>
    <t>Claims for State and Federal Aid:</t>
  </si>
  <si>
    <t>Do write-off amounts receive the proper level of authorization as required by Directive #21?</t>
  </si>
  <si>
    <t>Write-Off Procedures:</t>
  </si>
  <si>
    <t>Receivables:</t>
  </si>
  <si>
    <t>Are fees for inspections, licenses, tuition, rent, permits and other revenues billed fully and promptly?</t>
  </si>
  <si>
    <t>Billing:</t>
  </si>
  <si>
    <t>Are responsibilities for initiating, evaluating, approving and recording capital expenditures, leases and maintenance or repair projects performed by different individuals?</t>
  </si>
  <si>
    <t>Capital Assets:</t>
  </si>
  <si>
    <t>(Supplies and Non-capital assets are charged to the expense budget.  Excluding capital assets, all other assets fall under these two categories.)                                                                                  Are supplies and non-capital assets kept under the strict control of designated employees?</t>
  </si>
  <si>
    <t>Supplies and Non-Capital Assets:</t>
  </si>
  <si>
    <t>Are responsibilities for cash receipt functions segregated from those of cash disbursement?</t>
  </si>
  <si>
    <t>Are cash receipts recorded immediately and deposited daily?</t>
  </si>
  <si>
    <t>Control Over Cash Receipts:</t>
  </si>
  <si>
    <t>Are all of the agency's bank accounts reconciled within 30 days  of the statement date?</t>
  </si>
  <si>
    <t xml:space="preserve">Bank Reconciliations:    </t>
  </si>
  <si>
    <t xml:space="preserve">Are checks returned as undeliverable cancelled (voided) after verifying the mailng address with the original documentation?  </t>
  </si>
  <si>
    <t>Checks Returned as Undeliverable by the Post Office:</t>
  </si>
  <si>
    <t>Are receivable accounts maintained by employees who do not handle cash receipts?</t>
  </si>
  <si>
    <t>Are the functions of ordering, receiving, invoice processing and voucher preparation performed by different individuals?</t>
  </si>
  <si>
    <t>Are all purchases authorized by personnel of the proper level of responsibility?</t>
  </si>
  <si>
    <t>Procurement Practices:</t>
  </si>
  <si>
    <t>Are all encumbrances (contracts and orders) more than 90 days old reviewed monthly and adjusted as necessary to reflect the value of goods and services still to be received?</t>
  </si>
  <si>
    <t>Encumbrances:</t>
  </si>
  <si>
    <t>Are copies of purchase orders and receiving reports obtained directly from the issuing department?</t>
  </si>
  <si>
    <t xml:space="preserve">Invoice and Voucher Processing Procedures:  </t>
  </si>
  <si>
    <t xml:space="preserve">Have controls been implemented to  independently audit payment requests submitted under cost reimbursable contracts, in accordance with Directive 2? </t>
  </si>
  <si>
    <t>Audit of Payments Submitted Under Cost Reimbursable Contracts:</t>
  </si>
  <si>
    <t>Have controls been implemented to  examine all submitted timesheets to verify the markups or rates used as well as Contract required special qualifications?</t>
  </si>
  <si>
    <t>Audit of Payment Requests  Submitted for Information Technology Services Based on Time (Directive 31):</t>
  </si>
  <si>
    <t>Are agency expenditures and purchasing records reconciled on a timely basis to appropriate FMS reports for all funds?</t>
  </si>
  <si>
    <t xml:space="preserve">FMS Reconciliation:      </t>
  </si>
  <si>
    <t>Does the Licensing Department review all licenses/permits prepared by the Data Processing Department on a daily basis?</t>
  </si>
  <si>
    <t>Control Procedures:</t>
  </si>
  <si>
    <t>Are required bonds properly recorded and invested in interest-bearing accounts through the City Treasury?</t>
  </si>
  <si>
    <t>Safeguarding of Assets:</t>
  </si>
  <si>
    <t>Are all application and renewal fees promptly recorded in FMS and deposited?</t>
  </si>
  <si>
    <t>Recordkeeping:</t>
  </si>
  <si>
    <t>Are responsibilities for the authorization, preparation, issuance and recording of licenses segregated?</t>
  </si>
  <si>
    <t>Is the responsibility for issuing violation notices separated from the responsibilities for processing the notices or collecting the violation fees?</t>
  </si>
  <si>
    <t>Are violation notices followed-up in a timely manner when a violator fails to appear at a hearing?</t>
  </si>
  <si>
    <t>Monitoring Procedures:</t>
  </si>
  <si>
    <t>Heading Text</t>
  </si>
  <si>
    <t>Sheet Total</t>
  </si>
  <si>
    <t>Is the Audit Committee responsible for:
Overseeing the agency's financial reporting process?</t>
  </si>
  <si>
    <t>Are quantities verified upon receipt of merchandise?</t>
  </si>
  <si>
    <t>Accountability for Resources:</t>
  </si>
  <si>
    <t>For any consultant provided remote access to your computer systems and physical computer environment, has the consultant provided written acknowledgment of receipt of the Citywide User Responsibilities Policy?</t>
  </si>
  <si>
    <t>Is multi-factor authentication required for remote access to your computer systems?</t>
  </si>
  <si>
    <t>Were all your new systems tested in a separate environment (apart from production) for stability, including to identify any unanticipated interactions with existing systems before they were moved to the production environment.</t>
  </si>
  <si>
    <t>Does your Agency's IT leadership maintain a long-range Strategic Plan, including projects, milestones and timelines for completion?</t>
  </si>
  <si>
    <t>For each project, does your Agency establish a Project Steering Committee to review and monitor the project's progress?  (e.g. long-range strategic plan?)</t>
  </si>
  <si>
    <t>For any consultant provided remote access to your computer systems and physical computer environment, is such access approved in writing by their sponsor?</t>
  </si>
  <si>
    <t>Are controls in place with respect to your computer systems to require that passwords and PINs not be reused within four (4) iterations?</t>
  </si>
  <si>
    <t>When a staff member with access to your computer systems who knows an Administrative or Service Account password leaves the City or changes his/her job function, is that password changed?</t>
  </si>
  <si>
    <r>
      <t xml:space="preserve">If yes, did the your Agency submit the SaaS and PaaS proposals to DoITT for review and approval for each proposal?
</t>
    </r>
    <r>
      <rPr>
        <i/>
        <sz val="11"/>
        <rFont val="Times New Roman"/>
        <family val="1"/>
      </rPr>
      <t>Please submit documentation for the review and approval of any proposals that were submitted to DoITT.</t>
    </r>
  </si>
  <si>
    <t xml:space="preserve"> Has your agency designated a Chief Information Security Officer (CISO) or equivalent officer? </t>
  </si>
  <si>
    <t>Have specific agency contract procedures been developed to ensure compliance with the City's Procurement Policy Board Rules (PPBR) for:</t>
  </si>
  <si>
    <t>2a.</t>
  </si>
  <si>
    <t>Did  your Agency procure any Software as a Service (SaaS) or Platform as a Service (PaaS) solutions during the period of this review?</t>
  </si>
  <si>
    <t>24a.</t>
  </si>
  <si>
    <r>
      <t xml:space="preserve">Does  your Agency allow the use of personal mobile devices to access and/or store City data? Note:  The use of personal mobile computing devices within an organization is commonly referred to as BYOD or "bring your own device."
</t>
    </r>
    <r>
      <rPr>
        <i/>
        <sz val="11"/>
        <rFont val="Times New Roman"/>
        <family val="1"/>
      </rPr>
      <t>If yes, attach a copy of the policy which governs BYOD with this submission.</t>
    </r>
  </si>
  <si>
    <t>If "Yes," has the agency documented the process through written procedures?</t>
  </si>
  <si>
    <t>Contract Formation?</t>
  </si>
  <si>
    <t>Vendor Source Selection?</t>
  </si>
  <si>
    <t>Contract Award?</t>
  </si>
  <si>
    <t>Contract Administration?</t>
  </si>
  <si>
    <t>Dispute Resolution?</t>
  </si>
  <si>
    <t>Maintenance of Records?</t>
  </si>
  <si>
    <t>Contract Change Orders?</t>
  </si>
  <si>
    <r>
      <t xml:space="preserve">Has your Agency developed incident response/management procedures as defined by NYC3s Incident Response Policy?
</t>
    </r>
    <r>
      <rPr>
        <i/>
        <sz val="11"/>
        <rFont val="Times New Roman"/>
        <family val="1"/>
      </rPr>
      <t>If yes, please attach a copy of the document with this submission.</t>
    </r>
  </si>
  <si>
    <r>
      <t xml:space="preserve">As per the AIR plan do the procedures </t>
    </r>
    <r>
      <rPr>
        <sz val="11"/>
        <rFont val="Times New Roman"/>
        <family val="1"/>
      </rPr>
      <t xml:space="preserve"> </t>
    </r>
    <r>
      <rPr>
        <sz val="10"/>
        <rFont val="Times New Roman"/>
        <family val="1"/>
      </rPr>
      <t>include incident: detection, containment, resolution, handling, and logging?</t>
    </r>
  </si>
  <si>
    <t>Incident Response/Log Management Standard</t>
  </si>
  <si>
    <t>Were there no or only insignificant deviations between the expected and actualperformance goals and objectives?</t>
  </si>
  <si>
    <t>Were there no or only insignificant deviations between the expected and actual performance outcomes (if they are being measured)?</t>
  </si>
  <si>
    <t>Were there no or only insignificant deviations between the expected and actual performance  outputs (if they are being measured)?</t>
  </si>
  <si>
    <t>Were any significant deviations between the expected and actual performance goals, objectives, outcomes or outputs investigated and appropriate action taken?</t>
  </si>
  <si>
    <t>Imprest Funds (Petty Cash) is a type of agency fund used for minor expenses incurred in daily operations, and is periodically replenished.  Although large sums of money are not usually involved,  this is a cash disbursement function, and this fund requires similar controls as those needed for the management of cash receipts, since funds may be easily misappropriated or stolen.  For information about managing imprest funds, see Comptroller's Directives # 3 and 11,  "Procedures for the Administration of Imprest Funds," and "Cash Accountability and Control."   Directive # 3 was updated/revised on December 2016. Directive #11 was updated/revised on September 2016.</t>
  </si>
  <si>
    <t>Does the Personnel Department or Human Resources  ensure that all changes in employment (additions and terminations), salary/wage rates and payroll deductions are properly authorized, approved and documented?</t>
  </si>
  <si>
    <t>Are receivable accounts reconciled on a monthly basis as per Directive #21?</t>
  </si>
  <si>
    <t>Are your new systems developed in accordance with DoITT's Project Management Life Cycle (PMLC) and NYC Project Standards?</t>
  </si>
  <si>
    <t xml:space="preserve"> Do you hold status meetings with project stakeholders to review status reports that include development progress, issue resolutions and risks?</t>
  </si>
  <si>
    <t>Is data within your custody or received retained in accordance with the City's Department of Records and Information Services (DORIS) standards?</t>
  </si>
  <si>
    <t>With respect to your agency,  does a change in a user's job function or responsibilities trigger a review of his/her application/system access and privilege?</t>
  </si>
  <si>
    <t>Is all your private or confidential data stored short term only on portable devices?</t>
  </si>
  <si>
    <t>Can all data you stored on portable devices be remotely wiped e.g., in the event the device is lost or stolen?</t>
  </si>
  <si>
    <t>Are all your new employees required to attend an orientation explaining the Agency's information security policies?</t>
  </si>
  <si>
    <t>Is physical access to your computer operations facilities restricted to authorized personnel only?</t>
  </si>
  <si>
    <t xml:space="preserve"> Do you have controls in place to prevent consultants from accessing your restricted City information?</t>
  </si>
  <si>
    <t>Are penalties included in your consultant contracts for the unauthorized access of City information?</t>
  </si>
  <si>
    <t>Do all your portable computing devices that store City of New York information utilize the power-on, or security password?</t>
  </si>
  <si>
    <t>Does your Agency regularly apply updates and patches to software run of workstations and servers?</t>
  </si>
  <si>
    <t>Does your Agency monitor proxy traffic with respect to computer system or an applications impacting your operations?</t>
  </si>
  <si>
    <t>Does your Agency continuously act on new information with respect  to your computer systems and environment in order to identify vulnerabilities, remediate, and minimize the window of opportunity for attackers?</t>
  </si>
  <si>
    <t>Do all your servers, desktops and laptops connected to Citynet, including those on agency networks which are connected to Citynet, participate in the Citywide managed antivirus security cloud?</t>
  </si>
  <si>
    <t>Are your end users prevented from disabling the anti-virus agent installed on City provided computing resources?</t>
  </si>
  <si>
    <t>Do your passwords and PINs require a minimum of eight (8) characters, with the exception of voice mail systems, and mobile devices issued by the City which must use a password or PIN of at least 4 alphanumeric characters?</t>
  </si>
  <si>
    <t xml:space="preserve">Are your user passwords required to include at least one alphabetic character and at least one character which is either numeric or a special character? </t>
  </si>
  <si>
    <t>Are all your temporary or initial user account passwords set to expire after initial use?</t>
  </si>
  <si>
    <t>Do all your user account passwords expire at least every 90 days?</t>
  </si>
  <si>
    <t>Have all your currently deployed applications that face the public, including mobile applications serving multiple users through the connection to server-based application infrastructure, been performance tested?</t>
  </si>
  <si>
    <t>Is user documentation maintained for all applications run by your agency in compliance with DoITT standards?</t>
  </si>
  <si>
    <t>Unauthorized Access</t>
  </si>
  <si>
    <t xml:space="preserve">Has your internal audit function been affected by any recent organizational changes:                                                                                                       </t>
  </si>
  <si>
    <t>Unaffected?</t>
  </si>
  <si>
    <t>Has the number of reports or the scope of completed audits been affected by any recent organizational changes:</t>
  </si>
  <si>
    <t>2.</t>
  </si>
  <si>
    <t>3.</t>
  </si>
  <si>
    <t>4a.</t>
  </si>
  <si>
    <t>4b.</t>
  </si>
  <si>
    <t>4c.</t>
  </si>
  <si>
    <t>4d.</t>
  </si>
  <si>
    <t>5a.</t>
  </si>
  <si>
    <t>5b.</t>
  </si>
  <si>
    <t>5c.</t>
  </si>
  <si>
    <t>5d.</t>
  </si>
  <si>
    <t>5e.</t>
  </si>
  <si>
    <t>6a.</t>
  </si>
  <si>
    <t>6b.</t>
  </si>
  <si>
    <t>6c.</t>
  </si>
  <si>
    <t>6d.</t>
  </si>
  <si>
    <t>6e.</t>
  </si>
  <si>
    <t>7a.</t>
  </si>
  <si>
    <t>7b.</t>
  </si>
  <si>
    <t>7c.</t>
  </si>
  <si>
    <t>7d.</t>
  </si>
  <si>
    <t>7e.</t>
  </si>
  <si>
    <t>8a.</t>
  </si>
  <si>
    <t>8b.</t>
  </si>
  <si>
    <t>8c.</t>
  </si>
  <si>
    <t>8d.</t>
  </si>
  <si>
    <t>8e.</t>
  </si>
  <si>
    <t>8f.</t>
  </si>
  <si>
    <t>8g.</t>
  </si>
  <si>
    <t>8h.</t>
  </si>
  <si>
    <t>8i.</t>
  </si>
  <si>
    <t>9a.</t>
  </si>
  <si>
    <t>9b.</t>
  </si>
  <si>
    <t>10.</t>
  </si>
  <si>
    <t>11.</t>
  </si>
  <si>
    <t>13.</t>
  </si>
  <si>
    <t>14.</t>
  </si>
  <si>
    <t>15a.</t>
  </si>
  <si>
    <t>15b.</t>
  </si>
  <si>
    <t>16.</t>
  </si>
  <si>
    <t>17.</t>
  </si>
  <si>
    <t>1b.</t>
  </si>
  <si>
    <t>1c.</t>
  </si>
  <si>
    <t>1d.</t>
  </si>
  <si>
    <t>2b.</t>
  </si>
  <si>
    <t>2c.</t>
  </si>
  <si>
    <t>2d.</t>
  </si>
  <si>
    <t>2e.</t>
  </si>
  <si>
    <t>2f.</t>
  </si>
  <si>
    <t>2g.</t>
  </si>
  <si>
    <t>2h.</t>
  </si>
  <si>
    <t>2i.</t>
  </si>
  <si>
    <t>2j.</t>
  </si>
  <si>
    <t>2k.</t>
  </si>
  <si>
    <t>2l.</t>
  </si>
  <si>
    <t>2m.</t>
  </si>
  <si>
    <t>2n.</t>
  </si>
  <si>
    <t>2o.</t>
  </si>
  <si>
    <t>2p.</t>
  </si>
  <si>
    <t>2q.</t>
  </si>
  <si>
    <t>2r.</t>
  </si>
  <si>
    <t>3a.</t>
  </si>
  <si>
    <t>3b.</t>
  </si>
  <si>
    <t>3c.</t>
  </si>
  <si>
    <t>3d.</t>
  </si>
  <si>
    <t>3e.</t>
  </si>
  <si>
    <t>4.</t>
  </si>
  <si>
    <t>5.</t>
  </si>
  <si>
    <t>6.</t>
  </si>
  <si>
    <t>7.</t>
  </si>
  <si>
    <t>8.</t>
  </si>
  <si>
    <t>9.</t>
  </si>
  <si>
    <t>3f.</t>
  </si>
  <si>
    <t>3g.</t>
  </si>
  <si>
    <t/>
  </si>
  <si>
    <t>2s.</t>
  </si>
  <si>
    <t>2t.</t>
  </si>
  <si>
    <t>5f.</t>
  </si>
  <si>
    <t>5g.</t>
  </si>
  <si>
    <t>5h.</t>
  </si>
  <si>
    <t>5i.</t>
  </si>
  <si>
    <t>5j.</t>
  </si>
  <si>
    <t>5k.</t>
  </si>
  <si>
    <t>5l.</t>
  </si>
  <si>
    <t>5m.</t>
  </si>
  <si>
    <t>9c.</t>
  </si>
  <si>
    <t>9d.</t>
  </si>
  <si>
    <t>1e.</t>
  </si>
  <si>
    <t>1f.</t>
  </si>
  <si>
    <t>1g.</t>
  </si>
  <si>
    <t>1h.</t>
  </si>
  <si>
    <t>3h.</t>
  </si>
  <si>
    <t>3i.</t>
  </si>
  <si>
    <t>4e.</t>
  </si>
  <si>
    <t>4f.</t>
  </si>
  <si>
    <t>4g.</t>
  </si>
  <si>
    <t>4h.</t>
  </si>
  <si>
    <t>6f.</t>
  </si>
  <si>
    <t>6g.</t>
  </si>
  <si>
    <t>6h.</t>
  </si>
  <si>
    <t>6i.</t>
  </si>
  <si>
    <t>6j.</t>
  </si>
  <si>
    <t>6k.</t>
  </si>
  <si>
    <t>6l.</t>
  </si>
  <si>
    <t>6m.</t>
  </si>
  <si>
    <t>8j.</t>
  </si>
  <si>
    <t>8k.</t>
  </si>
  <si>
    <t>9e.</t>
  </si>
  <si>
    <t>9f.</t>
  </si>
  <si>
    <t>11a.</t>
  </si>
  <si>
    <t>11b.</t>
  </si>
  <si>
    <t>11c.</t>
  </si>
  <si>
    <t>11d.</t>
  </si>
  <si>
    <t>11e.</t>
  </si>
  <si>
    <t>11f.</t>
  </si>
  <si>
    <t>11g.</t>
  </si>
  <si>
    <t>12a.</t>
  </si>
  <si>
    <t>12b.</t>
  </si>
  <si>
    <t>12c.</t>
  </si>
  <si>
    <t>12d.</t>
  </si>
  <si>
    <t>14a.</t>
  </si>
  <si>
    <t>14b.</t>
  </si>
  <si>
    <t>14c.</t>
  </si>
  <si>
    <t>15c.</t>
  </si>
  <si>
    <t>15d.</t>
  </si>
  <si>
    <t>15e.</t>
  </si>
  <si>
    <t>15f.</t>
  </si>
  <si>
    <t>15g.</t>
  </si>
  <si>
    <t>15h.</t>
  </si>
  <si>
    <t>15i.</t>
  </si>
  <si>
    <t>15j.</t>
  </si>
  <si>
    <t>16a.</t>
  </si>
  <si>
    <t>16b.</t>
  </si>
  <si>
    <t>17a.</t>
  </si>
  <si>
    <t>17b.</t>
  </si>
  <si>
    <t>17c.</t>
  </si>
  <si>
    <t>17d.</t>
  </si>
  <si>
    <t>17e.</t>
  </si>
  <si>
    <t>18a.</t>
  </si>
  <si>
    <t>18b.</t>
  </si>
  <si>
    <t>18c.</t>
  </si>
  <si>
    <t>18d.</t>
  </si>
  <si>
    <t>18e.</t>
  </si>
  <si>
    <t>18f.</t>
  </si>
  <si>
    <t>19a.</t>
  </si>
  <si>
    <t>19b.</t>
  </si>
  <si>
    <t>19c.</t>
  </si>
  <si>
    <t>19d.</t>
  </si>
  <si>
    <t>19e.</t>
  </si>
  <si>
    <t>19f.</t>
  </si>
  <si>
    <t>19g.</t>
  </si>
  <si>
    <t>20a.</t>
  </si>
  <si>
    <t>20b.</t>
  </si>
  <si>
    <t>20c.</t>
  </si>
  <si>
    <t>20d.</t>
  </si>
  <si>
    <t>20e.</t>
  </si>
  <si>
    <t>21a.</t>
  </si>
  <si>
    <t>21b.</t>
  </si>
  <si>
    <t>22a.</t>
  </si>
  <si>
    <t>22b.</t>
  </si>
  <si>
    <t>22c.</t>
  </si>
  <si>
    <t>23.</t>
  </si>
  <si>
    <t>24b.</t>
  </si>
  <si>
    <t>24c.</t>
  </si>
  <si>
    <t>24d.</t>
  </si>
  <si>
    <t>24e.</t>
  </si>
  <si>
    <t>24f.</t>
  </si>
  <si>
    <t>24g.</t>
  </si>
  <si>
    <t>24h.</t>
  </si>
  <si>
    <t>25a.</t>
  </si>
  <si>
    <t>25b.</t>
  </si>
  <si>
    <t>26.</t>
  </si>
  <si>
    <t>27.</t>
  </si>
  <si>
    <t>13a.</t>
  </si>
  <si>
    <t>13b.</t>
  </si>
  <si>
    <t>15.</t>
  </si>
  <si>
    <t>9g.</t>
  </si>
  <si>
    <t>9h.</t>
  </si>
  <si>
    <t>10a.</t>
  </si>
  <si>
    <t>10b.</t>
  </si>
  <si>
    <t>10c.</t>
  </si>
  <si>
    <t>16c.</t>
  </si>
  <si>
    <t>16d.</t>
  </si>
  <si>
    <t>16e.</t>
  </si>
  <si>
    <t>16f.</t>
  </si>
  <si>
    <t>16g.</t>
  </si>
  <si>
    <t>16h.</t>
  </si>
  <si>
    <t>Please provide the name, work location, work phone number, and email address of the CIO:</t>
  </si>
  <si>
    <t>Please provide the name, work location, work phone number, and email address of the CISO:</t>
  </si>
  <si>
    <t>Please provide the name, work location, work phone number, and email address of the Agency Coordinator:</t>
  </si>
  <si>
    <t>Please provide the following information for the Agency Contact for the List:</t>
  </si>
  <si>
    <t>Please provide an Agency Contact for this information:</t>
  </si>
  <si>
    <t xml:space="preserve"> Please provide an Agency Contact for the written procedures:</t>
  </si>
  <si>
    <t>Please provide the following information for the individual:</t>
  </si>
  <si>
    <t>Please identify if the individual is different from the one identified in Question 10.</t>
  </si>
  <si>
    <t>If the answer is "Yes," has the agency assigned this responsibility to a single individual?</t>
  </si>
  <si>
    <t>Please identify, if the individual is different from the one identified in Question 12.</t>
  </si>
  <si>
    <r>
      <t>The existence of an internal audit function in an agency is an aid in establishing and monitoring internal control procedures.  The Internal Audit group should be familiar with GAO's yellow book requirements (generally accepted government auditing standards - GAGAS, (December 2011 Revision) and may be required to follow its requirements if the agency or the function/program to be audited is federally funded.  The key requirements are that the staff be independent, trained, competent and provide the agency with audit/review results and recommendations</t>
    </r>
    <r>
      <rPr>
        <sz val="10"/>
        <color rgb="FFFFFF00"/>
        <rFont val="Times New Roman"/>
        <family val="1"/>
      </rPr>
      <t>.</t>
    </r>
    <r>
      <rPr>
        <b/>
        <sz val="10"/>
        <color theme="4"/>
        <rFont val="Times New Roman"/>
        <family val="1"/>
      </rPr>
      <t xml:space="preserve">The 2018 revision of the Yellow Book is effective for financial audits, attestation engagements, and reviews of financial statements for periods ending on or after June 30, 2020, and for performance audits beginning on or after July 1, 2019. </t>
    </r>
    <r>
      <rPr>
        <b/>
        <sz val="10"/>
        <rFont val="Times New Roman"/>
        <family val="1"/>
      </rPr>
      <t xml:space="preserve">
</t>
    </r>
    <r>
      <rPr>
        <sz val="10"/>
        <rFont val="Times New Roman"/>
        <family val="1"/>
      </rPr>
      <t xml:space="preserve">
The head of the internal audit function traditionally reports administratively to the head of the organization and functionally to the Audit Committee (if one exists).
The "Audit Committee" may be defined as a body charged with the responsibility of providing oversight of the entity's financial reporting process (including the internal control environment).  The Audit Committee's responsibilities generally include:
- Ensuring the independence of the external auditors, and the adequacy of their audit scope
-Approving the scope of the internal audit plan, ensuring the quality of the Internal Audit Function by requiring adherence to professional standards, 
  and responding to issues that may    be raised by the Internal Audit Function
- Setting the tone for integrity in the financial reporting process, and
- Ensuring that any reports to external regulators are accurate and filed in a timely manner. </t>
    </r>
  </si>
  <si>
    <t>AGENCY NAME</t>
  </si>
  <si>
    <t>name</t>
  </si>
  <si>
    <t>office</t>
  </si>
  <si>
    <t>Were all your new systems tested for security integrity and functional verification prior to production release?  If yes to 6d. please attach documentation related to the requests and approvals</t>
  </si>
  <si>
    <t>For each of the persons covered in question #20a are they employees of US based service providers who are assigned to overseas office locations?</t>
  </si>
  <si>
    <t>Are these receiptswith respect to 2i matched to collection reports on a daily basis?</t>
  </si>
  <si>
    <t>Are these receipts with respect to 2i issued in numerical sequence and accounted for numerically, including those that are voided?</t>
  </si>
  <si>
    <t>Work Location:</t>
  </si>
  <si>
    <t>Work Phone:</t>
  </si>
  <si>
    <t>Email Address:</t>
  </si>
  <si>
    <t>s</t>
  </si>
  <si>
    <t>NEW YORK CITY COMPTROLLER'S OFFICE
CALENDAR YEAR 2020 CHECKLIST
AGENCY EVALUATION OF INTERNAL CONTROLS
DIRECTIVE # 1</t>
  </si>
  <si>
    <t>This portion of Directive #1 covers all technology related internal controls.  This questionnaire is based on the premise that  NYC technology standards and procedures are developed by the  standards  by New York City Cyber Command (NYC3) and the City's Department of Information Technology &amp; Telecommunication (DoITT).    These standards and procedures are continually evaluated and updated by NYC3 and DoITT as the technology landscape changes.  They are published in several areas on the NYC 3 and NYC DoITT web site and City Share.  The key content can be found at:  City Share: Citywide Technology Policies and Guidelines; Cybersecurity Requirements for Vendors &amp; Contractors;   NYC DoITT Program Management Office;  and NYC Project.    City Agencies, Authorities and Boards should adhere to these policies. The questionnaire is divided into ten sections, based on the organization and structure of the DoITT policies, procedures, and standards.  The sections are:
1- Key Contacts, Planning, and Governance
2- IT Application Services
3- Information and Cyber Security
4- Network
5- Professional Services
6- Telecommunications
7- Testing Services
8- Incident Response Management
9- Disaster Recovery / Continuity of Operations
10- Documentation</t>
  </si>
  <si>
    <r>
      <t xml:space="preserve">Does your Agency maintain a list of all applications and systems in use at the Agency? </t>
    </r>
    <r>
      <rPr>
        <sz val="11"/>
        <rFont val="Times New Roman"/>
        <family val="1"/>
      </rPr>
      <t xml:space="preserve"> T</t>
    </r>
    <r>
      <rPr>
        <sz val="10"/>
        <rFont val="Times New Roman"/>
        <family val="1"/>
      </rPr>
      <t xml:space="preserve">he following fields:
Application Name, Description, URL (if applicable), Data Classification (Public, Private, Sensitive, Confidential), Internal or Public Facing Indicator, Non- Restricted, Sensitive and Restricted
</t>
    </r>
    <r>
      <rPr>
        <i/>
        <sz val="11"/>
        <rFont val="Times New Roman"/>
        <family val="1"/>
      </rPr>
      <t>If yes, please attach with this submission.</t>
    </r>
  </si>
  <si>
    <t>Was an assessment conducted by the business and/or system owner to identify the type of information that will be stored, processed or transmitted by the system in accordance to Citywide Application Security Policy and Citywide Application Security Standards?</t>
  </si>
  <si>
    <t>Was an re- assessment conducted by the business and/or system owner to identify the type of information that will be stored, processed or transmitted by the system in accordance to Citywide Application Security Policy annd Citywide Application Security Standards?</t>
  </si>
  <si>
    <t>Were all your new systems passed the security assessment process before moved to production environment, as per Citwide Application Standards</t>
  </si>
  <si>
    <t>Were ALL of your public facing applications and internally accessible CRITICAL applications developed to support City of New York business operations, consistent with the Citywide Chief Information Security Officer (CISO) approval through the Citywide Software Security Assurance Process?</t>
  </si>
  <si>
    <r>
      <t xml:space="preserve">Was all security controls in place and functional   during formal acceptance and operational testing </t>
    </r>
    <r>
      <rPr>
        <sz val="11"/>
        <rFont val="Times New Roman"/>
        <family val="1"/>
      </rPr>
      <t xml:space="preserve">with respect to your systems and applications </t>
    </r>
    <r>
      <rPr>
        <sz val="10"/>
        <rFont val="Times New Roman"/>
        <family val="1"/>
      </rPr>
      <t xml:space="preserve">?  </t>
    </r>
  </si>
  <si>
    <r>
      <t xml:space="preserve">Do </t>
    </r>
    <r>
      <rPr>
        <sz val="11"/>
        <rFont val="Times New Roman"/>
        <family val="1"/>
      </rPr>
      <t xml:space="preserve">your </t>
    </r>
    <r>
      <rPr>
        <sz val="10"/>
        <rFont val="Times New Roman"/>
        <family val="1"/>
      </rPr>
      <t xml:space="preserve">web services and distributed components  with respect to City applications which handle data classified as non- restricted, restricted, sensitive as required to comply with the requirements of the Citywide Information Policy and Standard? </t>
    </r>
  </si>
  <si>
    <r>
      <t xml:space="preserve"> </t>
    </r>
    <r>
      <rPr>
        <sz val="11"/>
        <rFont val="Times New Roman"/>
        <family val="1"/>
      </rPr>
      <t xml:space="preserve">Do you use </t>
    </r>
    <r>
      <rPr>
        <sz val="10"/>
        <rFont val="Times New Roman"/>
        <family val="1"/>
      </rPr>
      <t xml:space="preserve">an agency approved repository (for local/on premise and NYC3 approved repository (for cloud) source code repository with check-in and check-out capabilities for all </t>
    </r>
    <r>
      <rPr>
        <sz val="11"/>
        <rFont val="Times New Roman"/>
        <family val="1"/>
      </rPr>
      <t xml:space="preserve">your </t>
    </r>
    <r>
      <rPr>
        <sz val="10"/>
        <rFont val="Times New Roman"/>
        <family val="1"/>
      </rPr>
      <t>City developed applications?</t>
    </r>
  </si>
  <si>
    <t>Does your Agency CISO and/or CIO partner with agency employees, consultants, federal and state agencies, DoITT, and the New York City Cyber Command (see Mayoral Executive Order No. 28 issued 7/11/2017 and Local Law 89 §20-j to ensure understanding of and adherence to the Citywide Information Security Policies?</t>
  </si>
  <si>
    <t>Are all information assets owned by the Agency classified as required to comply with the requirements of Citywide Information Classification Policy and Standard. Non Restricted, Sensitive and Restricted</t>
  </si>
  <si>
    <t xml:space="preserve">
Is all your data stored in a database or file system encrypted in accordance with the Citywide Encryption Standard? Alternatively, approved database security gateway technology may be used in lieu of encryption to protect data at rest.</t>
  </si>
  <si>
    <r>
      <t xml:space="preserve">Is all </t>
    </r>
    <r>
      <rPr>
        <sz val="11"/>
        <rFont val="Times New Roman"/>
        <family val="1"/>
      </rPr>
      <t xml:space="preserve">your non-restricted, restricted and sensitive </t>
    </r>
    <r>
      <rPr>
        <sz val="10"/>
        <rFont val="Times New Roman"/>
        <family val="1"/>
      </rPr>
      <t>data sent across any network connection encrypted in accordance with the Citywide Encryption Standard?</t>
    </r>
  </si>
  <si>
    <t>Is all removable media, including CDs, backup tapes, and USB memory drives, that contain restricted, non-restricted, and sensitive (all) data encrypted and stored in a secure location?</t>
  </si>
  <si>
    <t xml:space="preserve">Are all your computing resources inventoried, including serial numbers  to determine the types of hardware, operating systems, and software applications used within the organization?  </t>
  </si>
  <si>
    <t xml:space="preserve">Does you agency  forwarded its logs to NYC3 as per Citywide Log Management Program and AIR Plan.  </t>
  </si>
  <si>
    <t>Was the agency/covered authority audited by the City's external auditors as part of the FY 2019 New York City Single Audit (i.e., external auditors conducted fieldwork at the agency)?</t>
  </si>
  <si>
    <t>Did the agency spend more than $750,000 in Federal awards in FY 2020?</t>
  </si>
  <si>
    <t>Was the agency/covered authority audited by external auditors in FY 20120 who subsequently issued a separate Single Audit report on the agency/covered authority?</t>
  </si>
  <si>
    <t xml:space="preserve">Exercise /Network Defense </t>
  </si>
  <si>
    <t>Denial of Service (DoS)</t>
  </si>
  <si>
    <t xml:space="preserve">Malicious Code </t>
  </si>
  <si>
    <t xml:space="preserve">Improper Usage </t>
  </si>
  <si>
    <t>Scan/Probes/Attempted Access</t>
  </si>
  <si>
    <t>Data Theft</t>
  </si>
  <si>
    <t>Misuse of PII</t>
  </si>
  <si>
    <t>Breach of PII</t>
  </si>
  <si>
    <t xml:space="preserve">Disclosure of Sensitive Information </t>
  </si>
  <si>
    <t xml:space="preserve">Hoax </t>
  </si>
  <si>
    <t>Phishing</t>
  </si>
  <si>
    <t xml:space="preserve">Socia Engineering </t>
  </si>
  <si>
    <t>24i.</t>
  </si>
  <si>
    <t>24j.</t>
  </si>
  <si>
    <t>24k.</t>
  </si>
  <si>
    <t>24l.</t>
  </si>
  <si>
    <t>24m.</t>
  </si>
  <si>
    <t>24n.</t>
  </si>
  <si>
    <t>24o.</t>
  </si>
  <si>
    <t>24p.</t>
  </si>
  <si>
    <t>6n.</t>
  </si>
  <si>
    <t>15k.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</si>
</sst>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38" x14ac:knownFonts="1">
    <font>
      <sz val="10"/>
      <name val="Arial"/>
    </font>
    <font>
      <sz val="10"/>
      <name val="Times New Roman"/>
      <family val="1"/>
    </font>
    <font>
      <sz val="9"/>
      <name val="Times New Roman"/>
      <family val="1"/>
    </font>
    <font>
      <b/>
      <sz val="13"/>
      <name val="Times New Roman"/>
      <family val="1"/>
    </font>
    <font>
      <b/>
      <sz val="10"/>
      <name val="Times New Roman"/>
      <family val="1"/>
    </font>
    <font>
      <sz val="10"/>
      <color indexed="9"/>
      <name val="Times New Roman"/>
      <family val="1"/>
    </font>
    <font>
      <sz val="10"/>
      <name val="Arial"/>
      <family val="2"/>
    </font>
    <font>
      <b/>
      <sz val="12"/>
      <color indexed="10"/>
      <name val="Arial"/>
      <family val="2"/>
    </font>
    <font>
      <sz val="10"/>
      <color indexed="9"/>
      <name val="Arial"/>
      <family val="2"/>
    </font>
    <font>
      <b/>
      <sz val="11"/>
      <name val="Times New Roman"/>
      <family val="1"/>
    </font>
    <font>
      <b/>
      <sz val="11"/>
      <color indexed="10"/>
      <name val="Times New Roman"/>
      <family val="1"/>
    </font>
    <font>
      <b/>
      <u/>
      <sz val="11"/>
      <color indexed="12"/>
      <name val="Times New Roman"/>
      <family val="1"/>
    </font>
    <font>
      <b/>
      <sz val="11"/>
      <color indexed="12"/>
      <name val="Times New Roman"/>
      <family val="1"/>
    </font>
    <font>
      <b/>
      <sz val="10"/>
      <color indexed="12"/>
      <name val="Wingdings"/>
      <charset val="2"/>
    </font>
    <font>
      <b/>
      <sz val="10"/>
      <name val="Arial"/>
      <family val="2"/>
    </font>
    <font>
      <sz val="8"/>
      <name val="Arial"/>
      <family val="2"/>
    </font>
    <font>
      <sz val="14"/>
      <name val="Times New Roman"/>
      <family val="1"/>
    </font>
    <font>
      <b/>
      <sz val="12"/>
      <name val="Times New Roman"/>
      <family val="1"/>
    </font>
    <font>
      <i/>
      <sz val="10"/>
      <name val="Times New Roman"/>
      <family val="1"/>
    </font>
    <font>
      <sz val="8"/>
      <name val="Times New Roman"/>
      <family val="1"/>
    </font>
    <font>
      <sz val="10"/>
      <color theme="4" tint="-0.249977111117893"/>
      <name val="Times New Roman"/>
      <family val="1"/>
    </font>
    <font>
      <strike/>
      <sz val="10"/>
      <name val="Times New Roman"/>
      <family val="1"/>
    </font>
    <font>
      <u/>
      <sz val="10"/>
      <name val="Times New Roman"/>
      <family val="1"/>
    </font>
    <font>
      <b/>
      <sz val="10"/>
      <color theme="3" tint="0.39997558519241921"/>
      <name val="Times New Roman"/>
      <family val="1"/>
    </font>
    <font>
      <b/>
      <sz val="11"/>
      <color theme="1"/>
      <name val="Times New Roman"/>
      <family val="1"/>
    </font>
    <font>
      <sz val="11"/>
      <name val="Times New Roman"/>
      <family val="1"/>
    </font>
    <font>
      <i/>
      <sz val="11"/>
      <name val="Times New Roman"/>
      <family val="1"/>
    </font>
    <font>
      <b/>
      <sz val="9"/>
      <name val="Times New Roman"/>
      <family val="1"/>
    </font>
    <font>
      <u/>
      <sz val="14"/>
      <color rgb="FF5CE638"/>
      <name val="Courier New"/>
      <family val="3"/>
    </font>
    <font>
      <sz val="14"/>
      <color rgb="FFFBDE2D"/>
      <name val="Courier New"/>
      <family val="3"/>
    </font>
    <font>
      <b/>
      <sz val="12"/>
      <color rgb="FFFF0000"/>
      <name val="Arial"/>
      <family val="2"/>
    </font>
    <font>
      <sz val="10"/>
      <color theme="0"/>
      <name val="Times New Roman"/>
      <family val="1"/>
    </font>
    <font>
      <sz val="12"/>
      <color indexed="12"/>
      <name val="Times New Roman"/>
      <family val="1"/>
    </font>
    <font>
      <sz val="12"/>
      <name val="Times New Roman"/>
      <family val="1"/>
    </font>
    <font>
      <sz val="10"/>
      <color rgb="FFFFFF00"/>
      <name val="Times New Roman"/>
      <family val="1"/>
    </font>
    <font>
      <b/>
      <sz val="10"/>
      <color theme="4"/>
      <name val="Times New Roman"/>
      <family val="1"/>
    </font>
    <font>
      <u/>
      <sz val="10"/>
      <color theme="10"/>
      <name val="Arial"/>
    </font>
    <font>
      <sz val="10"/>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4.9989318521683403E-2"/>
        <bgColor indexed="64"/>
      </patternFill>
    </fill>
  </fills>
  <borders count="73">
    <border>
      <left/>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dotted">
        <color indexed="22"/>
      </top>
      <bottom style="thin">
        <color indexed="22"/>
      </bottom>
      <diagonal/>
    </border>
    <border>
      <left/>
      <right style="thin">
        <color indexed="64"/>
      </right>
      <top/>
      <bottom/>
      <diagonal/>
    </border>
    <border>
      <left/>
      <right style="thin">
        <color indexed="64"/>
      </right>
      <top/>
      <bottom style="dotted">
        <color indexed="22"/>
      </bottom>
      <diagonal/>
    </border>
    <border>
      <left/>
      <right/>
      <top/>
      <bottom style="thin">
        <color indexed="22"/>
      </bottom>
      <diagonal/>
    </border>
    <border>
      <left style="double">
        <color indexed="64"/>
      </left>
      <right/>
      <top/>
      <bottom style="double">
        <color indexed="64"/>
      </bottom>
      <diagonal/>
    </border>
    <border>
      <left/>
      <right/>
      <top/>
      <bottom style="double">
        <color indexed="64"/>
      </bottom>
      <diagonal/>
    </border>
    <border>
      <left/>
      <right/>
      <top style="double">
        <color indexed="64"/>
      </top>
      <bottom/>
      <diagonal/>
    </border>
    <border>
      <left style="double">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22"/>
      </top>
      <bottom style="thin">
        <color indexed="64"/>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22"/>
      </left>
      <right style="double">
        <color indexed="22"/>
      </right>
      <top style="thin">
        <color indexed="64"/>
      </top>
      <bottom style="thin">
        <color indexed="22"/>
      </bottom>
      <diagonal/>
    </border>
    <border>
      <left style="double">
        <color indexed="22"/>
      </left>
      <right style="double">
        <color indexed="22"/>
      </right>
      <top/>
      <bottom style="thin">
        <color indexed="22"/>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tted">
        <color indexed="22"/>
      </top>
      <bottom style="dotted">
        <color indexed="22"/>
      </bottom>
      <diagonal/>
    </border>
    <border>
      <left/>
      <right style="thin">
        <color indexed="64"/>
      </right>
      <top style="thin">
        <color indexed="64"/>
      </top>
      <bottom style="thin">
        <color indexed="64"/>
      </bottom>
      <diagonal/>
    </border>
    <border>
      <left style="thin">
        <color indexed="64"/>
      </left>
      <right/>
      <top/>
      <bottom style="thin">
        <color indexed="22"/>
      </bottom>
      <diagonal/>
    </border>
    <border>
      <left style="double">
        <color indexed="22"/>
      </left>
      <right style="double">
        <color indexed="22"/>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22"/>
      </top>
      <bottom style="thin">
        <color indexed="64"/>
      </bottom>
      <diagonal/>
    </border>
    <border>
      <left/>
      <right style="thin">
        <color indexed="64"/>
      </right>
      <top/>
      <bottom style="thin">
        <color auto="1"/>
      </bottom>
      <diagonal/>
    </border>
    <border>
      <left/>
      <right style="thin">
        <color auto="1"/>
      </right>
      <top style="thin">
        <color auto="1"/>
      </top>
      <bottom style="thin">
        <color auto="1"/>
      </bottom>
      <diagonal/>
    </border>
    <border>
      <left style="double">
        <color indexed="64"/>
      </left>
      <right/>
      <top style="thin">
        <color indexed="64"/>
      </top>
      <bottom/>
      <diagonal/>
    </border>
    <border>
      <left style="thin">
        <color indexed="64"/>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style="thin">
        <color auto="1"/>
      </bottom>
      <diagonal/>
    </border>
    <border>
      <left/>
      <right/>
      <top style="thin">
        <color auto="1"/>
      </top>
      <bottom style="thin">
        <color auto="1"/>
      </bottom>
      <diagonal/>
    </border>
    <border>
      <left style="thin">
        <color indexed="64"/>
      </left>
      <right/>
      <top/>
      <bottom style="thin">
        <color auto="1"/>
      </bottom>
      <diagonal/>
    </border>
    <border>
      <left style="thin">
        <color indexed="64"/>
      </left>
      <right/>
      <top style="thin">
        <color auto="1"/>
      </top>
      <bottom style="thin">
        <color auto="1"/>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style="thin">
        <color indexed="64"/>
      </right>
      <top style="dotted">
        <color indexed="22"/>
      </top>
      <bottom/>
      <diagonal/>
    </border>
    <border>
      <left style="double">
        <color indexed="64"/>
      </left>
      <right style="double">
        <color indexed="64"/>
      </right>
      <top/>
      <bottom/>
      <diagonal/>
    </border>
    <border>
      <left style="medium">
        <color auto="1"/>
      </left>
      <right style="medium">
        <color auto="1"/>
      </right>
      <top style="medium">
        <color auto="1"/>
      </top>
      <bottom style="medium">
        <color auto="1"/>
      </bottom>
      <diagonal/>
    </border>
    <border>
      <left style="thin">
        <color indexed="64"/>
      </left>
      <right style="double">
        <color indexed="64"/>
      </right>
      <top style="thin">
        <color indexed="64"/>
      </top>
      <bottom style="thick">
        <color indexed="64"/>
      </bottom>
      <diagonal/>
    </border>
    <border>
      <left style="thin">
        <color auto="1"/>
      </left>
      <right style="thin">
        <color indexed="64"/>
      </right>
      <top style="thin">
        <color indexed="64"/>
      </top>
      <bottom/>
      <diagonal/>
    </border>
    <border>
      <left style="double">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auto="1"/>
      </left>
      <right style="double">
        <color auto="1"/>
      </right>
      <top/>
      <bottom/>
      <diagonal/>
    </border>
  </borders>
  <cellStyleXfs count="2">
    <xf numFmtId="0" fontId="0" fillId="0" borderId="0"/>
    <xf numFmtId="0" fontId="36" fillId="0" borderId="0" applyNumberFormat="0" applyFill="0" applyBorder="0" applyAlignment="0" applyProtection="0"/>
  </cellStyleXfs>
  <cellXfs count="253">
    <xf numFmtId="0" fontId="0" fillId="0" borderId="0" xfId="0"/>
    <xf numFmtId="0" fontId="1" fillId="2" borderId="0" xfId="0" applyFont="1" applyFill="1" applyAlignment="1" applyProtection="1">
      <alignment horizontal="left"/>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horizontal="center" wrapText="1"/>
      <protection hidden="1"/>
    </xf>
    <xf numFmtId="0" fontId="1" fillId="2" borderId="0" xfId="0" applyFont="1" applyFill="1" applyProtection="1">
      <protection hidden="1"/>
    </xf>
    <xf numFmtId="0" fontId="1" fillId="2" borderId="1"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0" xfId="0" applyFont="1" applyFill="1" applyAlignment="1" applyProtection="1">
      <alignment horizontal="right"/>
      <protection hidden="1"/>
    </xf>
    <xf numFmtId="0" fontId="4" fillId="2" borderId="0" xfId="0" applyFont="1" applyFill="1" applyBorder="1" applyAlignment="1" applyProtection="1">
      <alignment horizontal="center"/>
      <protection hidden="1"/>
    </xf>
    <xf numFmtId="0" fontId="0" fillId="2" borderId="0" xfId="0" applyFill="1" applyProtection="1"/>
    <xf numFmtId="0" fontId="0" fillId="0" borderId="0" xfId="0" applyProtection="1"/>
    <xf numFmtId="0" fontId="0" fillId="2" borderId="0" xfId="0" applyFill="1" applyAlignment="1" applyProtection="1">
      <alignment vertical="top" wrapText="1"/>
    </xf>
    <xf numFmtId="0" fontId="0" fillId="0" borderId="0" xfId="0" applyAlignment="1" applyProtection="1">
      <alignment vertical="top" wrapText="1"/>
    </xf>
    <xf numFmtId="49" fontId="0" fillId="0" borderId="0" xfId="0" applyNumberFormat="1" applyAlignment="1" applyProtection="1">
      <alignment vertical="top" wrapText="1"/>
    </xf>
    <xf numFmtId="0" fontId="0" fillId="0" borderId="0" xfId="0" applyAlignment="1" applyProtection="1">
      <alignment horizontal="center"/>
    </xf>
    <xf numFmtId="0" fontId="0" fillId="0" borderId="0" xfId="0" applyAlignment="1" applyProtection="1">
      <alignment horizontal="center" wrapText="1"/>
    </xf>
    <xf numFmtId="0" fontId="0" fillId="2" borderId="0" xfId="0" applyFill="1" applyProtection="1">
      <protection hidden="1"/>
    </xf>
    <xf numFmtId="0" fontId="1"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49" fontId="0" fillId="2" borderId="0" xfId="0" applyNumberFormat="1" applyFill="1" applyAlignment="1" applyProtection="1">
      <alignment vertical="top" wrapText="1"/>
      <protection hidden="1"/>
    </xf>
    <xf numFmtId="49" fontId="1" fillId="2" borderId="0" xfId="0" applyNumberFormat="1" applyFont="1" applyFill="1" applyBorder="1" applyAlignment="1" applyProtection="1">
      <alignment horizontal="center" vertical="top" wrapText="1"/>
      <protection hidden="1"/>
    </xf>
    <xf numFmtId="0" fontId="8" fillId="2" borderId="0" xfId="0" applyFont="1" applyFill="1" applyProtection="1">
      <protection hidden="1"/>
    </xf>
    <xf numFmtId="0" fontId="8" fillId="2" borderId="0" xfId="0" applyFont="1" applyFill="1" applyAlignment="1" applyProtection="1">
      <alignment vertical="top" wrapText="1"/>
      <protection hidden="1"/>
    </xf>
    <xf numFmtId="49" fontId="8" fillId="2" borderId="0" xfId="0" applyNumberFormat="1" applyFont="1" applyFill="1" applyAlignment="1" applyProtection="1">
      <alignment vertical="top" wrapText="1"/>
      <protection hidden="1"/>
    </xf>
    <xf numFmtId="49" fontId="4" fillId="2" borderId="0" xfId="0" applyNumberFormat="1" applyFont="1" applyFill="1" applyBorder="1" applyAlignment="1" applyProtection="1">
      <alignment horizontal="left" vertical="center" wrapText="1"/>
      <protection hidden="1"/>
    </xf>
    <xf numFmtId="49" fontId="4" fillId="2" borderId="5" xfId="0" applyNumberFormat="1"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wrapText="1"/>
      <protection locked="0"/>
    </xf>
    <xf numFmtId="0" fontId="2" fillId="2" borderId="18"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wrapText="1"/>
      <protection hidden="1"/>
    </xf>
    <xf numFmtId="0" fontId="3" fillId="2" borderId="0" xfId="0" applyFont="1" applyFill="1" applyAlignment="1" applyProtection="1">
      <alignment horizontal="centerContinuous"/>
      <protection hidden="1"/>
    </xf>
    <xf numFmtId="0" fontId="1" fillId="0" borderId="0" xfId="0" applyFont="1" applyProtection="1">
      <protection hidden="1"/>
    </xf>
    <xf numFmtId="0" fontId="1" fillId="2" borderId="11" xfId="0" applyFont="1" applyFill="1" applyBorder="1" applyProtection="1">
      <protection hidden="1"/>
    </xf>
    <xf numFmtId="0" fontId="1" fillId="2" borderId="19" xfId="0" applyFont="1" applyFill="1" applyBorder="1" applyProtection="1">
      <protection hidden="1"/>
    </xf>
    <xf numFmtId="0" fontId="4" fillId="2" borderId="13" xfId="0" applyFont="1" applyFill="1" applyBorder="1" applyProtection="1">
      <protection hidden="1"/>
    </xf>
    <xf numFmtId="49" fontId="13" fillId="2" borderId="1" xfId="0" applyNumberFormat="1" applyFont="1" applyFill="1" applyBorder="1" applyAlignment="1" applyProtection="1">
      <alignment horizontal="right" vertical="center" wrapText="1"/>
      <protection hidden="1"/>
    </xf>
    <xf numFmtId="0" fontId="0" fillId="0" borderId="0" xfId="0" applyFill="1" applyProtection="1"/>
    <xf numFmtId="0" fontId="16" fillId="2" borderId="3" xfId="0" applyFont="1" applyFill="1" applyBorder="1" applyAlignment="1" applyProtection="1">
      <alignment horizontal="left"/>
      <protection locked="0"/>
    </xf>
    <xf numFmtId="0" fontId="17" fillId="2" borderId="0" xfId="0" applyFont="1" applyFill="1" applyProtection="1">
      <protection hidden="1"/>
    </xf>
    <xf numFmtId="0" fontId="19" fillId="2" borderId="0" xfId="0" applyFont="1" applyFill="1" applyAlignment="1" applyProtection="1">
      <alignment horizontal="right"/>
      <protection hidden="1"/>
    </xf>
    <xf numFmtId="0" fontId="0" fillId="0" borderId="0" xfId="0" applyAlignment="1">
      <alignment shrinkToFit="1"/>
    </xf>
    <xf numFmtId="0" fontId="4" fillId="0" borderId="13" xfId="0" applyFont="1" applyFill="1" applyBorder="1" applyAlignment="1" applyProtection="1">
      <alignment horizontal="center"/>
      <protection hidden="1"/>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protection hidden="1"/>
    </xf>
    <xf numFmtId="0" fontId="1" fillId="2" borderId="24" xfId="0" applyFont="1" applyFill="1" applyBorder="1" applyAlignment="1" applyProtection="1">
      <alignment horizontal="center"/>
      <protection hidden="1"/>
    </xf>
    <xf numFmtId="0" fontId="1" fillId="2" borderId="27"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protection hidden="1"/>
    </xf>
    <xf numFmtId="0" fontId="1" fillId="2" borderId="21" xfId="0" applyFont="1" applyFill="1" applyBorder="1" applyProtection="1">
      <protection hidden="1"/>
    </xf>
    <xf numFmtId="0" fontId="1" fillId="2" borderId="31" xfId="0" applyFont="1" applyFill="1" applyBorder="1" applyProtection="1">
      <protection hidden="1"/>
    </xf>
    <xf numFmtId="0" fontId="1" fillId="2" borderId="32" xfId="0" applyFont="1" applyFill="1" applyBorder="1" applyProtection="1">
      <protection hidden="1"/>
    </xf>
    <xf numFmtId="0" fontId="1" fillId="0" borderId="32" xfId="0" applyFont="1" applyFill="1" applyBorder="1" applyProtection="1">
      <protection hidden="1"/>
    </xf>
    <xf numFmtId="0" fontId="1" fillId="0" borderId="6" xfId="0" applyFont="1" applyFill="1" applyBorder="1" applyProtection="1">
      <protection hidden="1"/>
    </xf>
    <xf numFmtId="0" fontId="1" fillId="2" borderId="33" xfId="0" applyFont="1" applyFill="1" applyBorder="1" applyAlignment="1" applyProtection="1">
      <alignment horizontal="center"/>
      <protection hidden="1"/>
    </xf>
    <xf numFmtId="0" fontId="1" fillId="2" borderId="34" xfId="0" applyNumberFormat="1" applyFont="1" applyFill="1" applyBorder="1" applyAlignment="1" applyProtection="1">
      <alignment horizontal="center" vertical="top" wrapText="1"/>
      <protection hidden="1"/>
    </xf>
    <xf numFmtId="0" fontId="1" fillId="2" borderId="31" xfId="0" applyFont="1" applyFill="1" applyBorder="1" applyAlignment="1" applyProtection="1">
      <alignment vertical="center" wrapText="1"/>
      <protection hidden="1"/>
    </xf>
    <xf numFmtId="49" fontId="1" fillId="2" borderId="34" xfId="0" applyNumberFormat="1" applyFont="1" applyFill="1" applyBorder="1" applyAlignment="1" applyProtection="1">
      <alignment horizontal="center" vertical="top" wrapText="1"/>
      <protection hidden="1"/>
    </xf>
    <xf numFmtId="0" fontId="1" fillId="2" borderId="31" xfId="0" applyFont="1" applyFill="1" applyBorder="1" applyAlignment="1" applyProtection="1">
      <alignment vertical="top" wrapText="1"/>
      <protection hidden="1"/>
    </xf>
    <xf numFmtId="0" fontId="1" fillId="0" borderId="31" xfId="0" applyFont="1" applyFill="1" applyBorder="1" applyAlignment="1" applyProtection="1">
      <alignment vertical="center" wrapText="1"/>
      <protection hidden="1"/>
    </xf>
    <xf numFmtId="0" fontId="1" fillId="2" borderId="34" xfId="0" applyFont="1" applyFill="1" applyBorder="1" applyAlignment="1" applyProtection="1">
      <alignment horizontal="center" vertical="center" wrapText="1"/>
      <protection locked="0"/>
    </xf>
    <xf numFmtId="0" fontId="14" fillId="0" borderId="0" xfId="0" applyFont="1"/>
    <xf numFmtId="0" fontId="1" fillId="0" borderId="0" xfId="0" applyFont="1"/>
    <xf numFmtId="0" fontId="2" fillId="0" borderId="0" xfId="0" applyFont="1"/>
    <xf numFmtId="0" fontId="0" fillId="2" borderId="0" xfId="0" applyFill="1" applyBorder="1" applyAlignment="1" applyProtection="1">
      <alignment vertical="top" wrapText="1"/>
    </xf>
    <xf numFmtId="0" fontId="3" fillId="2" borderId="0" xfId="0" applyFont="1" applyFill="1" applyAlignment="1" applyProtection="1">
      <protection hidden="1"/>
    </xf>
    <xf numFmtId="0" fontId="3" fillId="0" borderId="0" xfId="0" applyFont="1" applyFill="1" applyAlignment="1" applyProtection="1">
      <protection hidden="1"/>
    </xf>
    <xf numFmtId="49" fontId="1" fillId="2" borderId="15" xfId="0" applyNumberFormat="1" applyFont="1" applyFill="1" applyBorder="1" applyAlignment="1" applyProtection="1">
      <alignment horizontal="center" vertical="top" wrapText="1"/>
      <protection hidden="1"/>
    </xf>
    <xf numFmtId="0" fontId="1" fillId="2" borderId="16" xfId="0" applyFont="1" applyFill="1" applyBorder="1" applyAlignment="1" applyProtection="1">
      <alignment vertical="top" wrapText="1"/>
      <protection hidden="1"/>
    </xf>
    <xf numFmtId="0" fontId="0" fillId="0" borderId="0" xfId="0" applyBorder="1"/>
    <xf numFmtId="49" fontId="4" fillId="2" borderId="1" xfId="0" applyNumberFormat="1" applyFont="1" applyFill="1" applyBorder="1" applyAlignment="1" applyProtection="1">
      <alignment horizontal="left" vertical="center" wrapText="1"/>
      <protection hidden="1"/>
    </xf>
    <xf numFmtId="0" fontId="24" fillId="4" borderId="48" xfId="0" applyFont="1" applyFill="1" applyBorder="1" applyAlignment="1">
      <alignment wrapText="1"/>
    </xf>
    <xf numFmtId="0" fontId="6" fillId="0" borderId="0" xfId="0" applyFont="1"/>
    <xf numFmtId="0" fontId="28" fillId="0" borderId="0" xfId="0" applyFont="1" applyAlignment="1">
      <alignment vertical="center"/>
    </xf>
    <xf numFmtId="0" fontId="29" fillId="0" borderId="0" xfId="0" applyFont="1" applyAlignment="1">
      <alignment vertical="center"/>
    </xf>
    <xf numFmtId="0" fontId="1" fillId="0" borderId="39" xfId="0" applyNumberFormat="1" applyFont="1" applyFill="1" applyBorder="1" applyAlignment="1" applyProtection="1">
      <alignment horizontal="center" vertical="top" wrapText="1"/>
      <protection hidden="1"/>
    </xf>
    <xf numFmtId="0" fontId="24" fillId="4" borderId="49" xfId="0" applyFont="1" applyFill="1" applyBorder="1" applyAlignment="1">
      <alignment wrapText="1"/>
    </xf>
    <xf numFmtId="49" fontId="4" fillId="2" borderId="2" xfId="0" applyNumberFormat="1" applyFont="1" applyFill="1" applyBorder="1" applyAlignment="1" applyProtection="1">
      <alignment horizontal="center" vertical="center" wrapText="1"/>
      <protection hidden="1"/>
    </xf>
    <xf numFmtId="49" fontId="4" fillId="2" borderId="37" xfId="0" applyNumberFormat="1" applyFont="1" applyFill="1" applyBorder="1" applyAlignment="1" applyProtection="1">
      <alignment horizontal="center" vertical="center" wrapText="1"/>
      <protection hidden="1"/>
    </xf>
    <xf numFmtId="0" fontId="4" fillId="2" borderId="47" xfId="0" applyFont="1" applyFill="1" applyBorder="1" applyAlignment="1" applyProtection="1">
      <alignment horizontal="center" vertical="center" wrapText="1"/>
      <protection hidden="1"/>
    </xf>
    <xf numFmtId="0" fontId="1" fillId="2" borderId="38" xfId="0" applyFont="1" applyFill="1" applyBorder="1" applyAlignment="1" applyProtection="1">
      <alignment horizontal="left" vertical="top" wrapText="1"/>
      <protection hidden="1"/>
    </xf>
    <xf numFmtId="0" fontId="1" fillId="0" borderId="38" xfId="0" applyFont="1" applyFill="1" applyBorder="1" applyAlignment="1" applyProtection="1">
      <alignment horizontal="left" vertical="top" wrapText="1"/>
      <protection hidden="1"/>
    </xf>
    <xf numFmtId="0" fontId="1" fillId="0" borderId="38" xfId="0" applyFont="1" applyFill="1" applyBorder="1" applyAlignment="1" applyProtection="1">
      <alignment horizontal="left" vertical="center" wrapText="1"/>
      <protection hidden="1"/>
    </xf>
    <xf numFmtId="0" fontId="1" fillId="2" borderId="38" xfId="0" applyFont="1" applyFill="1" applyBorder="1" applyAlignment="1" applyProtection="1">
      <alignment horizontal="left" vertical="distributed" wrapText="1"/>
      <protection hidden="1"/>
    </xf>
    <xf numFmtId="0" fontId="1" fillId="2" borderId="38" xfId="0" quotePrefix="1" applyFont="1" applyFill="1" applyBorder="1" applyAlignment="1" applyProtection="1">
      <alignment horizontal="left" vertical="top" wrapText="1"/>
      <protection hidden="1"/>
    </xf>
    <xf numFmtId="0" fontId="0" fillId="2" borderId="0" xfId="0" applyFill="1" applyBorder="1" applyAlignment="1" applyProtection="1">
      <alignment vertical="top" wrapText="1"/>
      <protection hidden="1"/>
    </xf>
    <xf numFmtId="0" fontId="0" fillId="2" borderId="5" xfId="0" applyFill="1" applyBorder="1" applyAlignment="1" applyProtection="1">
      <alignment vertical="top" wrapText="1"/>
      <protection hidden="1"/>
    </xf>
    <xf numFmtId="49" fontId="32" fillId="2" borderId="0" xfId="0" applyNumberFormat="1" applyFont="1" applyFill="1" applyBorder="1" applyAlignment="1" applyProtection="1">
      <alignment horizontal="right" vertical="center" wrapText="1"/>
      <protection hidden="1"/>
    </xf>
    <xf numFmtId="0" fontId="4" fillId="2" borderId="54" xfId="0" applyFont="1" applyFill="1" applyBorder="1" applyAlignment="1" applyProtection="1">
      <alignment horizontal="center" vertical="center" wrapText="1"/>
      <protection hidden="1"/>
    </xf>
    <xf numFmtId="0" fontId="27" fillId="2" borderId="54" xfId="0" applyFont="1" applyFill="1" applyBorder="1" applyAlignment="1" applyProtection="1">
      <alignment horizontal="center" vertical="center" wrapText="1"/>
      <protection hidden="1"/>
    </xf>
    <xf numFmtId="0" fontId="1" fillId="2" borderId="21" xfId="0" applyFont="1" applyFill="1" applyBorder="1" applyAlignment="1" applyProtection="1">
      <alignment vertical="center" wrapText="1"/>
      <protection hidden="1"/>
    </xf>
    <xf numFmtId="0" fontId="1" fillId="0" borderId="21" xfId="0" applyFont="1" applyFill="1" applyBorder="1" applyAlignment="1" applyProtection="1">
      <alignment vertical="center" wrapText="1"/>
      <protection hidden="1"/>
    </xf>
    <xf numFmtId="0" fontId="4" fillId="2" borderId="1"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4" fillId="2" borderId="4"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5" xfId="0" applyFont="1" applyFill="1" applyBorder="1" applyAlignment="1" applyProtection="1">
      <alignment horizontal="left"/>
      <protection hidden="1"/>
    </xf>
    <xf numFmtId="49" fontId="1" fillId="2" borderId="34" xfId="0" applyNumberFormat="1" applyFont="1" applyFill="1" applyBorder="1" applyAlignment="1" applyProtection="1">
      <alignment horizontal="center" vertical="center" wrapText="1"/>
      <protection hidden="1"/>
    </xf>
    <xf numFmtId="0" fontId="1" fillId="2" borderId="35" xfId="0" applyFont="1" applyFill="1" applyBorder="1" applyAlignment="1" applyProtection="1">
      <alignment vertical="center" wrapText="1"/>
      <protection hidden="1"/>
    </xf>
    <xf numFmtId="0" fontId="0" fillId="2" borderId="0" xfId="0" applyFill="1" applyAlignment="1" applyProtection="1">
      <alignment vertical="top"/>
      <protection hidden="1"/>
    </xf>
    <xf numFmtId="0" fontId="9" fillId="4" borderId="21" xfId="0" applyFont="1" applyFill="1" applyBorder="1" applyAlignment="1" applyProtection="1">
      <alignment vertical="center"/>
      <protection hidden="1"/>
    </xf>
    <xf numFmtId="0" fontId="1" fillId="2" borderId="34"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wrapText="1"/>
      <protection hidden="1"/>
    </xf>
    <xf numFmtId="0" fontId="4" fillId="0" borderId="54" xfId="0" applyFont="1" applyFill="1" applyBorder="1" applyAlignment="1" applyProtection="1">
      <alignment horizontal="center" vertical="center" wrapText="1"/>
      <protection hidden="1"/>
    </xf>
    <xf numFmtId="0" fontId="1" fillId="2" borderId="42" xfId="0" applyFont="1" applyFill="1" applyBorder="1" applyAlignment="1" applyProtection="1">
      <alignment vertical="center" wrapText="1"/>
      <protection hidden="1"/>
    </xf>
    <xf numFmtId="0" fontId="1" fillId="2" borderId="61" xfId="0" applyFont="1" applyFill="1" applyBorder="1" applyAlignment="1" applyProtection="1">
      <alignment horizontal="center"/>
      <protection hidden="1"/>
    </xf>
    <xf numFmtId="0" fontId="1" fillId="2" borderId="62" xfId="0" applyFont="1" applyFill="1" applyBorder="1" applyAlignment="1" applyProtection="1">
      <alignment horizontal="center"/>
      <protection hidden="1"/>
    </xf>
    <xf numFmtId="0" fontId="0" fillId="2" borderId="62" xfId="0" applyFill="1" applyBorder="1" applyProtection="1">
      <protection hidden="1"/>
    </xf>
    <xf numFmtId="0" fontId="0" fillId="2" borderId="63" xfId="0" applyFill="1" applyBorder="1" applyProtection="1"/>
    <xf numFmtId="0" fontId="0" fillId="2" borderId="1" xfId="0" applyFill="1" applyBorder="1" applyAlignment="1" applyProtection="1">
      <alignment vertical="top" wrapText="1"/>
    </xf>
    <xf numFmtId="0" fontId="0" fillId="2" borderId="5" xfId="0" applyFill="1" applyBorder="1" applyAlignment="1" applyProtection="1">
      <alignment vertical="top" wrapText="1"/>
    </xf>
    <xf numFmtId="0" fontId="0" fillId="2" borderId="5" xfId="0" applyFill="1" applyBorder="1" applyProtection="1"/>
    <xf numFmtId="0" fontId="1" fillId="2" borderId="2" xfId="0" applyFont="1" applyFill="1" applyBorder="1" applyAlignment="1" applyProtection="1">
      <alignment horizontal="center"/>
      <protection hidden="1"/>
    </xf>
    <xf numFmtId="0" fontId="1" fillId="2" borderId="41" xfId="0" applyFont="1" applyFill="1" applyBorder="1" applyAlignment="1" applyProtection="1">
      <alignment horizontal="center"/>
      <protection hidden="1"/>
    </xf>
    <xf numFmtId="0" fontId="1" fillId="2" borderId="41" xfId="0" applyFont="1" applyFill="1" applyBorder="1" applyProtection="1">
      <protection hidden="1"/>
    </xf>
    <xf numFmtId="0" fontId="0" fillId="2" borderId="41" xfId="0" applyFill="1" applyBorder="1" applyProtection="1">
      <protection hidden="1"/>
    </xf>
    <xf numFmtId="0" fontId="0" fillId="2" borderId="2" xfId="0" applyFill="1" applyBorder="1" applyAlignment="1" applyProtection="1">
      <alignment vertical="top" wrapText="1"/>
    </xf>
    <xf numFmtId="0" fontId="0" fillId="2" borderId="41" xfId="0" applyFill="1" applyBorder="1" applyAlignment="1" applyProtection="1">
      <alignment vertical="top" wrapText="1"/>
    </xf>
    <xf numFmtId="0" fontId="30" fillId="2" borderId="12" xfId="0" applyFont="1" applyFill="1" applyBorder="1" applyAlignment="1" applyProtection="1">
      <alignment vertical="center" wrapText="1"/>
    </xf>
    <xf numFmtId="0" fontId="30" fillId="2" borderId="13"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right" vertical="center"/>
    </xf>
    <xf numFmtId="0" fontId="25" fillId="0" borderId="0" xfId="0" applyFont="1" applyBorder="1" applyAlignment="1">
      <alignment horizontal="right" vertical="center"/>
    </xf>
    <xf numFmtId="0" fontId="25" fillId="2" borderId="41" xfId="0" applyFont="1" applyFill="1" applyBorder="1" applyAlignment="1" applyProtection="1">
      <alignment horizontal="right" vertical="center"/>
    </xf>
    <xf numFmtId="0" fontId="25" fillId="2" borderId="41" xfId="0" applyFont="1" applyFill="1" applyBorder="1" applyAlignment="1" applyProtection="1">
      <alignment horizontal="center" vertical="center" wrapText="1"/>
    </xf>
    <xf numFmtId="0" fontId="9" fillId="2" borderId="25" xfId="0" applyFont="1" applyFill="1" applyBorder="1" applyAlignment="1" applyProtection="1">
      <alignment horizontal="right" vertical="center"/>
    </xf>
    <xf numFmtId="0" fontId="25" fillId="2" borderId="25" xfId="0" applyFont="1" applyFill="1" applyBorder="1" applyAlignment="1" applyProtection="1">
      <alignment horizontal="center" vertical="center" wrapText="1"/>
    </xf>
    <xf numFmtId="0" fontId="30" fillId="2" borderId="26" xfId="0" applyFont="1" applyFill="1" applyBorder="1" applyAlignment="1" applyProtection="1">
      <alignment vertical="center" wrapText="1"/>
    </xf>
    <xf numFmtId="0" fontId="1" fillId="0" borderId="42" xfId="0" applyFont="1" applyFill="1" applyBorder="1" applyAlignment="1" applyProtection="1">
      <alignment vertical="center" wrapText="1"/>
      <protection hidden="1"/>
    </xf>
    <xf numFmtId="0" fontId="1" fillId="2" borderId="60" xfId="0" applyFont="1" applyFill="1" applyBorder="1" applyAlignment="1" applyProtection="1">
      <alignment horizontal="center" vertical="center" wrapText="1"/>
      <protection locked="0"/>
    </xf>
    <xf numFmtId="0" fontId="0" fillId="2" borderId="65" xfId="0" applyFill="1" applyBorder="1" applyProtection="1"/>
    <xf numFmtId="0" fontId="0" fillId="2" borderId="65" xfId="0" applyFill="1" applyBorder="1" applyAlignment="1" applyProtection="1">
      <alignment vertical="top" wrapText="1"/>
    </xf>
    <xf numFmtId="0" fontId="7" fillId="0" borderId="65" xfId="0" applyFont="1" applyBorder="1" applyAlignment="1" applyProtection="1"/>
    <xf numFmtId="0" fontId="0" fillId="0" borderId="65" xfId="0" applyBorder="1" applyAlignment="1" applyProtection="1">
      <alignment horizontal="center" wrapText="1"/>
    </xf>
    <xf numFmtId="0" fontId="1" fillId="0" borderId="51" xfId="0" applyFont="1" applyFill="1" applyBorder="1" applyAlignment="1" applyProtection="1">
      <alignment vertical="center" wrapText="1"/>
      <protection hidden="1"/>
    </xf>
    <xf numFmtId="0" fontId="9" fillId="4" borderId="51" xfId="0" applyFont="1" applyFill="1" applyBorder="1" applyAlignment="1" applyProtection="1">
      <alignment vertical="center"/>
      <protection hidden="1"/>
    </xf>
    <xf numFmtId="0" fontId="1" fillId="2" borderId="3" xfId="0" applyFont="1" applyFill="1" applyBorder="1" applyProtection="1">
      <protection hidden="1"/>
    </xf>
    <xf numFmtId="0" fontId="0" fillId="2" borderId="3" xfId="0" applyFill="1" applyBorder="1" applyProtection="1">
      <protection hidden="1"/>
    </xf>
    <xf numFmtId="0" fontId="25" fillId="2" borderId="3" xfId="0" applyFont="1" applyFill="1" applyBorder="1" applyAlignment="1" applyProtection="1">
      <alignment horizontal="right" vertical="center"/>
    </xf>
    <xf numFmtId="0" fontId="0" fillId="0" borderId="0" xfId="0" applyBorder="1" applyProtection="1"/>
    <xf numFmtId="0" fontId="0" fillId="0" borderId="0" xfId="0" applyBorder="1" applyAlignment="1" applyProtection="1">
      <alignment horizontal="center"/>
    </xf>
    <xf numFmtId="0" fontId="0" fillId="0" borderId="5" xfId="0" applyBorder="1" applyAlignment="1" applyProtection="1">
      <alignment horizontal="center" wrapText="1"/>
    </xf>
    <xf numFmtId="0" fontId="1" fillId="2" borderId="51" xfId="0" applyFont="1" applyFill="1" applyBorder="1" applyAlignment="1" applyProtection="1">
      <alignment vertical="center" wrapText="1"/>
      <protection hidden="1"/>
    </xf>
    <xf numFmtId="0" fontId="24" fillId="4" borderId="49" xfId="0" applyFont="1" applyFill="1" applyBorder="1" applyAlignment="1">
      <alignment vertical="center" wrapText="1"/>
    </xf>
    <xf numFmtId="0" fontId="24" fillId="4" borderId="48" xfId="0" applyFont="1" applyFill="1" applyBorder="1" applyAlignment="1">
      <alignment vertical="center" wrapText="1"/>
    </xf>
    <xf numFmtId="0" fontId="1" fillId="0" borderId="35" xfId="0" applyFont="1" applyFill="1" applyBorder="1" applyAlignment="1" applyProtection="1">
      <alignment vertical="center" wrapText="1"/>
      <protection hidden="1"/>
    </xf>
    <xf numFmtId="0" fontId="1" fillId="2" borderId="38" xfId="0" applyFont="1" applyFill="1" applyBorder="1" applyAlignment="1" applyProtection="1">
      <alignment horizontal="left" vertical="center" wrapText="1"/>
      <protection hidden="1"/>
    </xf>
    <xf numFmtId="0" fontId="1" fillId="0" borderId="21" xfId="0" applyFont="1" applyBorder="1" applyAlignment="1" applyProtection="1">
      <alignment vertical="center" wrapText="1"/>
      <protection hidden="1"/>
    </xf>
    <xf numFmtId="0" fontId="1" fillId="0" borderId="39" xfId="0" applyNumberFormat="1" applyFont="1" applyFill="1" applyBorder="1" applyAlignment="1" applyProtection="1">
      <alignment horizontal="center" vertical="center" wrapText="1"/>
      <protection hidden="1"/>
    </xf>
    <xf numFmtId="0" fontId="1" fillId="0" borderId="51" xfId="0" applyFont="1" applyBorder="1" applyAlignment="1" applyProtection="1">
      <alignment vertical="center" wrapText="1"/>
      <protection hidden="1"/>
    </xf>
    <xf numFmtId="0" fontId="1" fillId="3" borderId="38" xfId="0" applyFont="1" applyFill="1" applyBorder="1" applyAlignment="1" applyProtection="1">
      <alignment horizontal="left" vertical="center" wrapText="1"/>
      <protection hidden="1"/>
    </xf>
    <xf numFmtId="49" fontId="1" fillId="0" borderId="21" xfId="0" applyNumberFormat="1" applyFont="1" applyBorder="1" applyAlignment="1" applyProtection="1">
      <alignment vertical="center" wrapText="1"/>
      <protection hidden="1"/>
    </xf>
    <xf numFmtId="0" fontId="1" fillId="2" borderId="38" xfId="0" applyFont="1" applyFill="1" applyBorder="1" applyAlignment="1" applyProtection="1">
      <alignment horizontal="left" vertical="center"/>
      <protection hidden="1"/>
    </xf>
    <xf numFmtId="0" fontId="1" fillId="0" borderId="38" xfId="0" applyFont="1" applyFill="1" applyBorder="1" applyAlignment="1" applyProtection="1">
      <alignment horizontal="left" vertical="center"/>
      <protection hidden="1"/>
    </xf>
    <xf numFmtId="0" fontId="0" fillId="2" borderId="0" xfId="0" applyFill="1" applyAlignment="1" applyProtection="1">
      <alignment vertical="center"/>
      <protection hidden="1"/>
    </xf>
    <xf numFmtId="0" fontId="0" fillId="2" borderId="0" xfId="0" applyFill="1" applyAlignment="1" applyProtection="1">
      <alignment vertical="center"/>
    </xf>
    <xf numFmtId="0" fontId="1" fillId="0" borderId="42" xfId="0" applyFont="1" applyBorder="1" applyAlignment="1" applyProtection="1">
      <alignment vertical="center" wrapText="1"/>
      <protection hidden="1"/>
    </xf>
    <xf numFmtId="0" fontId="1" fillId="2" borderId="36" xfId="0" applyFont="1" applyFill="1" applyBorder="1" applyAlignment="1" applyProtection="1">
      <alignment vertical="center" wrapText="1"/>
      <protection hidden="1"/>
    </xf>
    <xf numFmtId="0" fontId="1" fillId="2" borderId="38" xfId="0" applyFont="1" applyFill="1" applyBorder="1" applyAlignment="1" applyProtection="1">
      <alignment vertical="center" wrapText="1"/>
      <protection hidden="1"/>
    </xf>
    <xf numFmtId="0" fontId="1" fillId="6" borderId="22" xfId="0" applyFont="1" applyFill="1" applyBorder="1" applyAlignment="1" applyProtection="1">
      <alignment horizontal="center" vertical="center" wrapText="1"/>
    </xf>
    <xf numFmtId="0" fontId="9" fillId="4" borderId="21" xfId="0" applyFont="1" applyFill="1" applyBorder="1" applyAlignment="1" applyProtection="1">
      <alignment horizontal="left" vertical="center" indent="1"/>
      <protection hidden="1"/>
    </xf>
    <xf numFmtId="0" fontId="9" fillId="4" borderId="21" xfId="0" applyFont="1" applyFill="1" applyBorder="1" applyAlignment="1" applyProtection="1">
      <alignment horizontal="left" vertical="center" wrapText="1" indent="1"/>
      <protection hidden="1"/>
    </xf>
    <xf numFmtId="49" fontId="1" fillId="2" borderId="2" xfId="0" applyNumberFormat="1" applyFont="1" applyFill="1" applyBorder="1" applyAlignment="1" applyProtection="1">
      <alignment horizontal="center" vertical="center" wrapText="1"/>
      <protection hidden="1"/>
    </xf>
    <xf numFmtId="0" fontId="1" fillId="2" borderId="29" xfId="0" applyFont="1" applyFill="1" applyBorder="1" applyAlignment="1" applyProtection="1">
      <alignment vertical="center" wrapText="1"/>
      <protection hidden="1"/>
    </xf>
    <xf numFmtId="0" fontId="1" fillId="2" borderId="2" xfId="0" applyNumberFormat="1" applyFont="1" applyFill="1" applyBorder="1" applyAlignment="1" applyProtection="1">
      <alignment horizontal="center" vertical="center" wrapText="1"/>
      <protection hidden="1"/>
    </xf>
    <xf numFmtId="0" fontId="1" fillId="2" borderId="10" xfId="0" applyFont="1" applyFill="1" applyBorder="1" applyAlignment="1" applyProtection="1">
      <alignment vertical="center" wrapText="1"/>
      <protection hidden="1"/>
    </xf>
    <xf numFmtId="0" fontId="1" fillId="2" borderId="30" xfId="0" applyFont="1" applyFill="1" applyBorder="1" applyAlignment="1" applyProtection="1">
      <alignment vertical="center" wrapText="1"/>
      <protection hidden="1"/>
    </xf>
    <xf numFmtId="0" fontId="1" fillId="2" borderId="8" xfId="0" applyFont="1" applyFill="1" applyBorder="1" applyAlignment="1" applyProtection="1">
      <alignment vertical="center" wrapText="1"/>
      <protection hidden="1"/>
    </xf>
    <xf numFmtId="0" fontId="1" fillId="2" borderId="64" xfId="0" applyFont="1" applyFill="1" applyBorder="1" applyAlignment="1" applyProtection="1">
      <alignment vertical="center" wrapText="1"/>
      <protection hidden="1"/>
    </xf>
    <xf numFmtId="0" fontId="1" fillId="0" borderId="34" xfId="0" applyNumberFormat="1" applyFont="1" applyFill="1" applyBorder="1" applyAlignment="1" applyProtection="1">
      <alignment horizontal="center" vertical="center" wrapText="1"/>
      <protection hidden="1"/>
    </xf>
    <xf numFmtId="0" fontId="1" fillId="0" borderId="38" xfId="0" applyFont="1" applyFill="1" applyBorder="1" applyAlignment="1" applyProtection="1">
      <alignment vertical="center" wrapText="1"/>
      <protection hidden="1"/>
    </xf>
    <xf numFmtId="49" fontId="4" fillId="2" borderId="34" xfId="0" applyNumberFormat="1" applyFont="1" applyFill="1" applyBorder="1" applyAlignment="1" applyProtection="1">
      <alignment horizontal="center" vertical="center" wrapText="1"/>
      <protection hidden="1"/>
    </xf>
    <xf numFmtId="49" fontId="4" fillId="2" borderId="38" xfId="0" applyNumberFormat="1" applyFont="1" applyFill="1" applyBorder="1" applyAlignment="1" applyProtection="1">
      <alignment horizontal="center" vertical="center" wrapText="1"/>
      <protection hidden="1"/>
    </xf>
    <xf numFmtId="0" fontId="1" fillId="2" borderId="38" xfId="0" applyFont="1" applyFill="1" applyBorder="1" applyAlignment="1" applyProtection="1">
      <alignment vertical="top" wrapText="1"/>
      <protection hidden="1"/>
    </xf>
    <xf numFmtId="0" fontId="5" fillId="2" borderId="38" xfId="0" applyFont="1" applyFill="1" applyBorder="1" applyAlignment="1" applyProtection="1">
      <alignment horizontal="left" vertical="center" wrapText="1"/>
      <protection hidden="1"/>
    </xf>
    <xf numFmtId="0" fontId="1" fillId="0" borderId="38" xfId="0" applyFont="1" applyFill="1" applyBorder="1" applyAlignment="1" applyProtection="1">
      <alignment vertical="top" wrapText="1"/>
      <protection hidden="1"/>
    </xf>
    <xf numFmtId="0" fontId="1" fillId="0" borderId="34" xfId="0" applyNumberFormat="1" applyFont="1" applyFill="1" applyBorder="1" applyAlignment="1" applyProtection="1">
      <alignment horizontal="center" vertical="top" wrapText="1"/>
      <protection hidden="1"/>
    </xf>
    <xf numFmtId="0" fontId="0" fillId="2" borderId="38" xfId="0" applyFill="1" applyBorder="1" applyAlignment="1" applyProtection="1">
      <alignment horizontal="left" vertical="top"/>
      <protection hidden="1"/>
    </xf>
    <xf numFmtId="49" fontId="1" fillId="0" borderId="34" xfId="0" applyNumberFormat="1" applyFont="1" applyFill="1" applyBorder="1" applyAlignment="1" applyProtection="1">
      <alignment horizontal="center" vertical="center" wrapText="1"/>
      <protection hidden="1"/>
    </xf>
    <xf numFmtId="0" fontId="1" fillId="0" borderId="67" xfId="0" applyFont="1" applyFill="1" applyBorder="1" applyAlignment="1" applyProtection="1">
      <alignment vertical="center" wrapText="1"/>
      <protection hidden="1"/>
    </xf>
    <xf numFmtId="0" fontId="0" fillId="2" borderId="0" xfId="0" applyFill="1" applyBorder="1" applyProtection="1">
      <protection hidden="1"/>
    </xf>
    <xf numFmtId="0" fontId="1" fillId="0" borderId="34" xfId="0" applyFont="1" applyFill="1" applyBorder="1" applyAlignment="1" applyProtection="1">
      <alignment horizontal="center" vertical="center" wrapText="1"/>
      <protection locked="0"/>
    </xf>
    <xf numFmtId="0" fontId="24" fillId="4" borderId="49" xfId="0" applyFont="1" applyFill="1" applyBorder="1" applyAlignment="1" applyProtection="1">
      <alignment wrapText="1"/>
    </xf>
    <xf numFmtId="0" fontId="24" fillId="4" borderId="48" xfId="0" applyFont="1" applyFill="1" applyBorder="1" applyAlignment="1" applyProtection="1">
      <alignment wrapText="1"/>
    </xf>
    <xf numFmtId="0" fontId="33" fillId="5" borderId="66" xfId="0"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left"/>
    </xf>
    <xf numFmtId="0" fontId="4" fillId="2" borderId="57"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1" fillId="6" borderId="34" xfId="0" applyFont="1" applyFill="1" applyBorder="1" applyAlignment="1" applyProtection="1">
      <alignment horizontal="center" vertical="center" wrapText="1"/>
    </xf>
    <xf numFmtId="49" fontId="1" fillId="0" borderId="48" xfId="0" applyNumberFormat="1" applyFont="1" applyFill="1" applyBorder="1" applyAlignment="1" applyProtection="1">
      <alignment vertical="center" wrapText="1"/>
      <protection locked="0"/>
    </xf>
    <xf numFmtId="0" fontId="1" fillId="0" borderId="22" xfId="0" applyFont="1" applyBorder="1" applyAlignment="1" applyProtection="1">
      <alignment horizontal="right" vertical="center" wrapText="1"/>
      <protection hidden="1"/>
    </xf>
    <xf numFmtId="49" fontId="1" fillId="0" borderId="22" xfId="0" applyNumberFormat="1" applyFont="1" applyFill="1" applyBorder="1" applyAlignment="1" applyProtection="1">
      <alignment vertical="center" wrapText="1"/>
      <protection locked="0"/>
    </xf>
    <xf numFmtId="0" fontId="1" fillId="0" borderId="22" xfId="0" applyFont="1" applyFill="1" applyBorder="1" applyAlignment="1" applyProtection="1">
      <alignment horizontal="right" vertical="center" wrapText="1"/>
      <protection hidden="1"/>
    </xf>
    <xf numFmtId="0" fontId="1" fillId="0" borderId="48" xfId="0" applyFont="1" applyFill="1" applyBorder="1" applyAlignment="1" applyProtection="1">
      <alignment vertical="center" wrapText="1"/>
      <protection locked="0"/>
    </xf>
    <xf numFmtId="0" fontId="1" fillId="2" borderId="18" xfId="0" applyFont="1" applyFill="1" applyBorder="1" applyAlignment="1" applyProtection="1">
      <alignment horizontal="right" vertical="center" wrapText="1"/>
      <protection hidden="1"/>
    </xf>
    <xf numFmtId="0" fontId="1" fillId="2" borderId="70" xfId="0" applyFont="1" applyFill="1" applyBorder="1" applyAlignment="1" applyProtection="1">
      <alignment horizontal="right" vertical="center" wrapText="1"/>
      <protection hidden="1"/>
    </xf>
    <xf numFmtId="0" fontId="0" fillId="2" borderId="72" xfId="0" applyFill="1" applyBorder="1" applyProtection="1">
      <protection hidden="1"/>
    </xf>
    <xf numFmtId="0" fontId="6" fillId="2" borderId="5" xfId="0" applyFont="1" applyFill="1" applyBorder="1" applyProtection="1"/>
    <xf numFmtId="0" fontId="1" fillId="0" borderId="0" xfId="0" applyFont="1" applyFill="1" applyBorder="1" applyAlignment="1" applyProtection="1">
      <alignment wrapText="1"/>
    </xf>
    <xf numFmtId="0" fontId="1" fillId="2" borderId="0" xfId="0" applyFont="1" applyFill="1" applyBorder="1" applyAlignment="1" applyProtection="1">
      <alignment horizontal="center" wrapText="1"/>
    </xf>
    <xf numFmtId="49" fontId="36" fillId="0" borderId="22" xfId="1" applyNumberFormat="1" applyFill="1" applyBorder="1" applyAlignment="1" applyProtection="1">
      <alignment vertical="center" wrapText="1"/>
      <protection locked="0"/>
    </xf>
    <xf numFmtId="0" fontId="1" fillId="0" borderId="18" xfId="0" applyFont="1" applyFill="1" applyBorder="1" applyAlignment="1">
      <alignment wrapText="1"/>
    </xf>
    <xf numFmtId="0" fontId="37" fillId="0" borderId="18" xfId="0" applyFont="1" applyFill="1" applyBorder="1" applyAlignment="1">
      <alignment vertical="center" wrapText="1"/>
    </xf>
    <xf numFmtId="0" fontId="4" fillId="2" borderId="40" xfId="0" applyFont="1" applyFill="1" applyBorder="1" applyAlignment="1" applyProtection="1">
      <alignment horizontal="left"/>
      <protection hidden="1"/>
    </xf>
    <xf numFmtId="0" fontId="4" fillId="2" borderId="14" xfId="0" applyFont="1" applyFill="1" applyBorder="1" applyAlignment="1" applyProtection="1">
      <alignment horizontal="left"/>
      <protection hidden="1"/>
    </xf>
    <xf numFmtId="0" fontId="4" fillId="2" borderId="20" xfId="0" applyFont="1" applyFill="1" applyBorder="1" applyAlignment="1" applyProtection="1">
      <alignment horizontal="left"/>
      <protection hidden="1"/>
    </xf>
    <xf numFmtId="0" fontId="4" fillId="2" borderId="6" xfId="0" applyFont="1" applyFill="1" applyBorder="1" applyAlignment="1" applyProtection="1">
      <alignment horizontal="left"/>
      <protection hidden="1"/>
    </xf>
    <xf numFmtId="0" fontId="4" fillId="2" borderId="41" xfId="0" applyFont="1" applyFill="1" applyBorder="1" applyAlignment="1" applyProtection="1">
      <alignment horizontal="left"/>
      <protection hidden="1"/>
    </xf>
    <xf numFmtId="0" fontId="4" fillId="2" borderId="7" xfId="0" applyFont="1" applyFill="1" applyBorder="1" applyAlignment="1" applyProtection="1">
      <alignment horizontal="left"/>
      <protection hidden="1"/>
    </xf>
    <xf numFmtId="0" fontId="4" fillId="2" borderId="17" xfId="0" applyFont="1" applyFill="1" applyBorder="1" applyAlignment="1" applyProtection="1">
      <alignment horizontal="center"/>
      <protection hidden="1"/>
    </xf>
    <xf numFmtId="0" fontId="4" fillId="2" borderId="28"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7" xfId="0" applyFont="1" applyFill="1" applyBorder="1" applyAlignment="1" applyProtection="1">
      <alignment horizontal="center"/>
      <protection hidden="1"/>
    </xf>
    <xf numFmtId="0" fontId="4" fillId="2" borderId="52" xfId="0" applyFont="1" applyFill="1" applyBorder="1" applyAlignment="1" applyProtection="1">
      <alignment horizontal="center" vertical="center"/>
      <protection hidden="1"/>
    </xf>
    <xf numFmtId="0" fontId="4" fillId="2" borderId="53" xfId="0" applyFont="1" applyFill="1" applyBorder="1" applyAlignment="1" applyProtection="1">
      <alignment horizontal="center" vertical="center"/>
      <protection hidden="1"/>
    </xf>
    <xf numFmtId="0" fontId="1" fillId="2" borderId="4"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1" fillId="2" borderId="5" xfId="0" applyFont="1" applyFill="1" applyBorder="1" applyAlignment="1" applyProtection="1">
      <alignment horizontal="left" vertical="center" wrapText="1"/>
      <protection hidden="1"/>
    </xf>
    <xf numFmtId="0" fontId="3" fillId="0" borderId="0" xfId="0" applyFont="1" applyAlignment="1" applyProtection="1">
      <alignment horizontal="center" wrapText="1"/>
    </xf>
    <xf numFmtId="49" fontId="4" fillId="2" borderId="52" xfId="0" applyNumberFormat="1" applyFont="1" applyFill="1" applyBorder="1" applyAlignment="1" applyProtection="1">
      <alignment horizontal="center" vertical="center" wrapText="1"/>
      <protection hidden="1"/>
    </xf>
    <xf numFmtId="49" fontId="4" fillId="2" borderId="53" xfId="0" applyNumberFormat="1"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wrapText="1"/>
      <protection hidden="1"/>
    </xf>
    <xf numFmtId="0" fontId="1" fillId="2" borderId="0" xfId="0" applyFont="1" applyFill="1" applyBorder="1" applyAlignment="1" applyProtection="1">
      <alignment horizontal="center" wrapText="1"/>
      <protection hidden="1"/>
    </xf>
    <xf numFmtId="0" fontId="1" fillId="2" borderId="5" xfId="0" applyFont="1" applyFill="1" applyBorder="1" applyAlignment="1" applyProtection="1">
      <alignment horizontal="center" wrapText="1"/>
      <protection hidden="1"/>
    </xf>
    <xf numFmtId="0" fontId="4" fillId="2" borderId="14" xfId="0" applyFont="1" applyFill="1" applyBorder="1" applyAlignment="1" applyProtection="1">
      <alignment horizontal="center"/>
      <protection hidden="1"/>
    </xf>
    <xf numFmtId="0" fontId="4" fillId="2" borderId="41" xfId="0" applyFont="1" applyFill="1" applyBorder="1" applyAlignment="1" applyProtection="1">
      <alignment horizontal="center"/>
      <protection hidden="1"/>
    </xf>
    <xf numFmtId="0" fontId="4" fillId="2" borderId="50" xfId="0" applyFont="1" applyFill="1" applyBorder="1" applyAlignment="1" applyProtection="1">
      <alignment horizontal="left"/>
      <protection hidden="1"/>
    </xf>
    <xf numFmtId="0" fontId="4" fillId="2" borderId="58" xfId="0" applyFont="1" applyFill="1" applyBorder="1" applyAlignment="1" applyProtection="1">
      <alignment horizontal="left"/>
      <protection hidden="1"/>
    </xf>
    <xf numFmtId="0" fontId="1" fillId="0" borderId="43" xfId="0" applyFont="1" applyFill="1" applyBorder="1" applyAlignment="1" applyProtection="1">
      <alignment horizontal="left" vertical="top" wrapText="1"/>
      <protection hidden="1"/>
    </xf>
    <xf numFmtId="0" fontId="1" fillId="0" borderId="16" xfId="0" applyFont="1" applyFill="1" applyBorder="1" applyAlignment="1" applyProtection="1">
      <alignment horizontal="left" vertical="top" wrapText="1"/>
      <protection hidden="1"/>
    </xf>
    <xf numFmtId="0" fontId="1" fillId="0" borderId="44" xfId="0" applyFont="1" applyFill="1" applyBorder="1" applyAlignment="1" applyProtection="1">
      <alignment horizontal="left" vertical="top" wrapText="1"/>
      <protection hidden="1"/>
    </xf>
    <xf numFmtId="0" fontId="7" fillId="0" borderId="0" xfId="0" applyFont="1" applyAlignment="1" applyProtection="1">
      <alignment horizontal="center"/>
    </xf>
    <xf numFmtId="49" fontId="4" fillId="2" borderId="45" xfId="0" applyNumberFormat="1" applyFont="1" applyFill="1" applyBorder="1" applyAlignment="1" applyProtection="1">
      <alignment horizontal="center" vertical="center" wrapText="1"/>
      <protection hidden="1"/>
    </xf>
    <xf numFmtId="49" fontId="4" fillId="2" borderId="46" xfId="0" applyNumberFormat="1" applyFont="1" applyFill="1" applyBorder="1" applyAlignment="1" applyProtection="1">
      <alignment horizontal="center" vertical="center" wrapText="1"/>
      <protection hidden="1"/>
    </xf>
    <xf numFmtId="0" fontId="31" fillId="0" borderId="42" xfId="0" applyFont="1" applyBorder="1" applyAlignment="1" applyProtection="1">
      <alignment horizontal="left" vertical="center" wrapText="1"/>
      <protection hidden="1"/>
    </xf>
    <xf numFmtId="0" fontId="31" fillId="0" borderId="4"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1" fillId="0" borderId="59"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0" fontId="1" fillId="0" borderId="2" xfId="0" applyNumberFormat="1" applyFont="1" applyFill="1" applyBorder="1" applyAlignment="1" applyProtection="1">
      <alignment horizontal="center" vertical="center" wrapText="1"/>
      <protection hidden="1"/>
    </xf>
    <xf numFmtId="0" fontId="31" fillId="0" borderId="42" xfId="0" applyFont="1" applyFill="1" applyBorder="1" applyAlignment="1" applyProtection="1">
      <alignment horizontal="left" vertical="center" wrapText="1"/>
      <protection hidden="1"/>
    </xf>
    <xf numFmtId="0" fontId="31" fillId="0" borderId="4" xfId="0" applyFont="1" applyFill="1" applyBorder="1" applyAlignment="1" applyProtection="1">
      <alignment horizontal="left" vertical="center" wrapText="1"/>
      <protection hidden="1"/>
    </xf>
    <xf numFmtId="0" fontId="31" fillId="0" borderId="50" xfId="0" applyFont="1" applyFill="1" applyBorder="1" applyAlignment="1" applyProtection="1">
      <alignment horizontal="left" vertical="center" wrapText="1"/>
      <protection hidden="1"/>
    </xf>
    <xf numFmtId="0" fontId="1" fillId="2" borderId="59" xfId="0" applyNumberFormat="1" applyFont="1" applyFill="1" applyBorder="1" applyAlignment="1" applyProtection="1">
      <alignment horizontal="center" vertical="center" wrapText="1"/>
      <protection hidden="1"/>
    </xf>
    <xf numFmtId="0" fontId="1" fillId="2" borderId="1" xfId="0" applyNumberFormat="1" applyFont="1" applyFill="1" applyBorder="1" applyAlignment="1" applyProtection="1">
      <alignment horizontal="center" vertical="center" wrapText="1"/>
      <protection hidden="1"/>
    </xf>
    <xf numFmtId="0" fontId="1" fillId="2" borderId="2" xfId="0" applyNumberFormat="1"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center" vertical="center" wrapText="1"/>
      <protection hidden="1"/>
    </xf>
    <xf numFmtId="49" fontId="10" fillId="2" borderId="14" xfId="0" applyNumberFormat="1" applyFont="1" applyFill="1" applyBorder="1" applyAlignment="1" applyProtection="1">
      <alignment horizontal="center" vertical="center" wrapText="1"/>
      <protection hidden="1"/>
    </xf>
    <xf numFmtId="49" fontId="10" fillId="2" borderId="20" xfId="0" applyNumberFormat="1" applyFont="1" applyFill="1" applyBorder="1" applyAlignment="1" applyProtection="1">
      <alignment horizontal="center" vertical="center" wrapText="1"/>
      <protection hidden="1"/>
    </xf>
    <xf numFmtId="0" fontId="1" fillId="2" borderId="69" xfId="0" applyNumberFormat="1" applyFont="1" applyFill="1" applyBorder="1" applyAlignment="1" applyProtection="1">
      <alignment horizontal="center" vertical="center" wrapText="1"/>
      <protection hidden="1"/>
    </xf>
    <xf numFmtId="0" fontId="31" fillId="2" borderId="68" xfId="0" applyFont="1" applyFill="1" applyBorder="1" applyAlignment="1" applyProtection="1">
      <alignment horizontal="left" vertical="center" wrapText="1"/>
      <protection hidden="1"/>
    </xf>
    <xf numFmtId="0" fontId="31" fillId="2" borderId="71" xfId="0" applyFont="1" applyFill="1" applyBorder="1" applyAlignment="1" applyProtection="1">
      <alignment horizontal="left" vertical="center" wrapText="1"/>
      <protection hidden="1"/>
    </xf>
    <xf numFmtId="0" fontId="3" fillId="2" borderId="0" xfId="0" applyFont="1" applyFill="1" applyAlignment="1" applyProtection="1">
      <alignment horizontal="center"/>
      <protection hidden="1"/>
    </xf>
    <xf numFmtId="164" fontId="1" fillId="0" borderId="3" xfId="0" applyNumberFormat="1" applyFont="1" applyBorder="1" applyAlignment="1" applyProtection="1">
      <alignment horizontal="left"/>
    </xf>
    <xf numFmtId="0" fontId="3" fillId="2" borderId="0" xfId="0" applyFont="1" applyFill="1" applyAlignment="1" applyProtection="1">
      <alignment horizontal="center" wrapText="1"/>
      <protection hidden="1"/>
    </xf>
  </cellXfs>
  <cellStyles count="2">
    <cellStyle name="Hyperlink" xfId="1" builtinId="8"/>
    <cellStyle name="Normal" xfId="0" builtinId="0"/>
  </cellStyles>
  <dxfs count="288">
    <dxf>
      <fill>
        <patternFill>
          <bgColor rgb="FFFFFF99"/>
        </patternFill>
      </fill>
    </dxf>
    <dxf>
      <fill>
        <patternFill>
          <bgColor rgb="FFFFFF99"/>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ont>
        <color auto="1"/>
      </font>
    </dxf>
    <dxf>
      <font>
        <color auto="1"/>
      </font>
      <fill>
        <patternFill patternType="solid">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ill>
        <patternFill>
          <bgColor rgb="FFFFFF99"/>
        </patternFill>
      </fill>
    </dxf>
    <dxf>
      <fill>
        <patternFill>
          <bgColor theme="0" tint="-4.9989318521683403E-2"/>
        </patternFill>
      </fill>
    </dxf>
    <dxf>
      <fill>
        <patternFill>
          <bgColor rgb="FFFFFF99"/>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ont>
        <color auto="1"/>
      </font>
    </dxf>
    <dxf>
      <font>
        <color auto="1"/>
      </font>
    </dxf>
    <dxf>
      <font>
        <color auto="1"/>
      </font>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CC"/>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00"/>
        </patternFill>
      </fill>
    </dxf>
    <dxf>
      <fill>
        <patternFill>
          <bgColor rgb="FFFFFF99"/>
        </patternFill>
      </fill>
    </dxf>
    <dxf>
      <fill>
        <patternFill>
          <bgColor theme="0" tint="-4.9989318521683403E-2"/>
        </patternFill>
      </fill>
    </dxf>
    <dxf>
      <fill>
        <patternFill>
          <bgColor theme="0" tint="-4.9989318521683403E-2"/>
        </patternFill>
      </fill>
    </dxf>
    <dxf>
      <fill>
        <patternFill>
          <bgColor rgb="FFFFFF99"/>
        </patternFill>
      </fill>
    </dxf>
    <dxf>
      <fill>
        <patternFill>
          <bgColor rgb="FFFFFF99"/>
        </patternFill>
      </fill>
    </dxf>
    <dxf>
      <fill>
        <patternFill>
          <bgColor theme="0" tint="-4.9989318521683403E-2"/>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
      <fill>
        <patternFill>
          <bgColor rgb="FFFFFF99"/>
        </patternFill>
      </fill>
    </dxf>
    <dxf>
      <fill>
        <patternFill>
          <bgColor theme="0" tint="-4.9989318521683403E-2"/>
        </patternFill>
      </fill>
    </dxf>
  </dxfs>
  <tableStyles count="0" defaultTableStyle="TableStyleMedium9" defaultPivotStyle="PivotStyleLight16"/>
  <colors>
    <mruColors>
      <color rgb="FFFFFF99"/>
      <color rgb="FFF2F2F2"/>
      <color rgb="FFEAEAEA"/>
      <color rgb="FFC0C0C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190"/>
  <sheetViews>
    <sheetView topLeftCell="B1" zoomScaleNormal="100" zoomScaleSheetLayoutView="100" workbookViewId="0">
      <selection activeCell="D1" sqref="D1"/>
    </sheetView>
  </sheetViews>
  <sheetFormatPr defaultColWidth="0" defaultRowHeight="12.75" zeroHeight="1" x14ac:dyDescent="0.2"/>
  <cols>
    <col min="1" max="1" width="1.85546875" style="10" hidden="1" customWidth="1"/>
    <col min="2" max="2" width="8.5703125" style="14" customWidth="1"/>
    <col min="3" max="3" width="8.5703125" style="14" hidden="1" customWidth="1"/>
    <col min="4" max="4" width="69.7109375" style="10" customWidth="1"/>
    <col min="5" max="5" width="13.7109375" style="10" customWidth="1"/>
    <col min="6" max="6" width="60.7109375" style="10" customWidth="1"/>
    <col min="7" max="7" width="0.85546875" customWidth="1"/>
    <col min="8" max="8" width="11.140625" hidden="1"/>
    <col min="9" max="16383" width="1.7109375" hidden="1"/>
    <col min="16384" max="16384" width="8.42578125" hidden="1"/>
  </cols>
  <sheetData>
    <row r="1" spans="1:9" ht="24.75" customHeight="1" x14ac:dyDescent="0.3">
      <c r="A1" s="16"/>
      <c r="B1" s="1" t="s">
        <v>76</v>
      </c>
      <c r="D1" s="36" t="s">
        <v>763</v>
      </c>
      <c r="E1"/>
      <c r="F1" s="9"/>
      <c r="G1" s="9"/>
    </row>
    <row r="2" spans="1:9" x14ac:dyDescent="0.2">
      <c r="A2" s="16"/>
      <c r="B2" s="1"/>
      <c r="C2" s="1"/>
      <c r="D2" s="1"/>
      <c r="E2" s="21" t="s">
        <v>72</v>
      </c>
      <c r="F2" s="9"/>
      <c r="G2" s="9"/>
    </row>
    <row r="3" spans="1:9" ht="15.75" x14ac:dyDescent="0.25">
      <c r="A3" s="16"/>
      <c r="B3" s="2"/>
      <c r="C3" s="2"/>
      <c r="D3" s="37"/>
      <c r="E3" s="16"/>
      <c r="F3" s="9"/>
      <c r="G3" s="9"/>
    </row>
    <row r="4" spans="1:9" x14ac:dyDescent="0.2">
      <c r="A4" s="16"/>
      <c r="B4" s="216" t="str">
        <f>Page_Heading</f>
        <v>NEW YORK CITY COMPTROLLER'S OFFICE
CALENDAR YEAR 2020 CHECKLIST
AGENCY EVALUATION OF INTERNAL CONTROLS
DIRECTIVE # 1</v>
      </c>
      <c r="C4" s="216"/>
      <c r="D4" s="216"/>
      <c r="E4" s="216"/>
      <c r="F4" s="216"/>
      <c r="G4" s="9"/>
    </row>
    <row r="5" spans="1:9" x14ac:dyDescent="0.2">
      <c r="A5" s="16"/>
      <c r="B5" s="216"/>
      <c r="C5" s="216"/>
      <c r="D5" s="216"/>
      <c r="E5" s="216"/>
      <c r="F5" s="216"/>
      <c r="G5" s="9"/>
    </row>
    <row r="6" spans="1:9" x14ac:dyDescent="0.2">
      <c r="A6" s="16"/>
      <c r="B6" s="216"/>
      <c r="C6" s="216"/>
      <c r="D6" s="216"/>
      <c r="E6" s="216"/>
      <c r="F6" s="216"/>
      <c r="G6" s="9"/>
    </row>
    <row r="7" spans="1:9" ht="30.75" customHeight="1" x14ac:dyDescent="0.2">
      <c r="A7" s="16"/>
      <c r="B7" s="216"/>
      <c r="C7" s="216"/>
      <c r="D7" s="216"/>
      <c r="E7" s="216"/>
      <c r="F7" s="216"/>
      <c r="G7" s="9"/>
    </row>
    <row r="8" spans="1:9" ht="24.95" customHeight="1" thickBot="1" x14ac:dyDescent="0.25">
      <c r="A8" s="16"/>
      <c r="B8" s="2"/>
      <c r="C8" s="2"/>
      <c r="D8" s="2"/>
      <c r="E8" s="16"/>
      <c r="F8" s="9"/>
      <c r="G8" s="9"/>
    </row>
    <row r="9" spans="1:9" ht="19.5" customHeight="1" thickTop="1" x14ac:dyDescent="0.2">
      <c r="A9" s="16"/>
      <c r="B9" s="207" t="s">
        <v>166</v>
      </c>
      <c r="C9" s="208"/>
      <c r="D9" s="201" t="s">
        <v>180</v>
      </c>
      <c r="E9" s="202"/>
      <c r="F9" s="203"/>
      <c r="G9" s="16"/>
    </row>
    <row r="10" spans="1:9" x14ac:dyDescent="0.2">
      <c r="A10" s="16"/>
      <c r="B10" s="209"/>
      <c r="C10" s="210"/>
      <c r="D10" s="204"/>
      <c r="E10" s="205"/>
      <c r="F10" s="206"/>
      <c r="G10" s="16"/>
    </row>
    <row r="11" spans="1:9" ht="6" customHeight="1" x14ac:dyDescent="0.2">
      <c r="A11" s="16"/>
      <c r="B11" s="89"/>
      <c r="C11" s="90"/>
      <c r="D11" s="91"/>
      <c r="E11" s="92"/>
      <c r="F11" s="93"/>
      <c r="G11" s="16"/>
    </row>
    <row r="12" spans="1:9" ht="235.5" customHeight="1" thickBot="1" x14ac:dyDescent="0.25">
      <c r="A12" s="16"/>
      <c r="B12" s="5"/>
      <c r="C12" s="45"/>
      <c r="D12" s="213" t="s">
        <v>459</v>
      </c>
      <c r="E12" s="214"/>
      <c r="F12" s="215"/>
      <c r="G12" s="16"/>
    </row>
    <row r="13" spans="1:9" ht="21" customHeight="1" x14ac:dyDescent="0.2">
      <c r="A13" s="16"/>
      <c r="B13" s="211" t="s">
        <v>420</v>
      </c>
      <c r="C13" s="212"/>
      <c r="D13" s="86" t="s">
        <v>419</v>
      </c>
      <c r="E13" s="183" t="s">
        <v>415</v>
      </c>
      <c r="F13" s="183" t="s">
        <v>416</v>
      </c>
      <c r="G13" s="16"/>
    </row>
    <row r="14" spans="1:9" s="9" customFormat="1" ht="42" customHeight="1" x14ac:dyDescent="0.2">
      <c r="A14" s="96"/>
      <c r="B14" s="94" t="s">
        <v>129</v>
      </c>
      <c r="C14" s="53" t="s">
        <v>428</v>
      </c>
      <c r="D14" s="87" t="s">
        <v>430</v>
      </c>
      <c r="E14" s="57" t="str">
        <f t="shared" ref="E14:E55" si="0">DValue</f>
        <v>--Select--</v>
      </c>
      <c r="F14" s="41"/>
      <c r="G14" s="16"/>
      <c r="H14" t="str">
        <f t="shared" ref="H14:H55" si="1">IF(OR(E14=DValue,E14=""),"Unanswered",IF(E14="Yes","",IF(AND(F14="",OR(E14="No",E14="Partial Compliance",E14="Not Applicable")),"Explanation Missing","Bad Data")))</f>
        <v>Unanswered</v>
      </c>
      <c r="I14" s="16"/>
    </row>
    <row r="15" spans="1:9" ht="42" customHeight="1" x14ac:dyDescent="0.2">
      <c r="A15" s="96"/>
      <c r="B15" s="98" t="s">
        <v>566</v>
      </c>
      <c r="C15" s="53" t="s">
        <v>428</v>
      </c>
      <c r="D15" s="88" t="s">
        <v>267</v>
      </c>
      <c r="E15" s="57" t="str">
        <f t="shared" si="0"/>
        <v>--Select--</v>
      </c>
      <c r="F15" s="41"/>
      <c r="G15" s="16"/>
      <c r="H15" t="str">
        <f t="shared" si="1"/>
        <v>Unanswered</v>
      </c>
    </row>
    <row r="16" spans="1:9" ht="42" customHeight="1" x14ac:dyDescent="0.2">
      <c r="A16" s="96"/>
      <c r="B16" s="98" t="s">
        <v>567</v>
      </c>
      <c r="C16" s="53" t="s">
        <v>428</v>
      </c>
      <c r="D16" s="88" t="s">
        <v>268</v>
      </c>
      <c r="E16" s="57" t="str">
        <f t="shared" si="0"/>
        <v>--Select--</v>
      </c>
      <c r="F16" s="41"/>
      <c r="G16" s="16"/>
      <c r="H16" t="str">
        <f t="shared" si="1"/>
        <v>Unanswered</v>
      </c>
    </row>
    <row r="17" spans="1:12" ht="42" customHeight="1" x14ac:dyDescent="0.2">
      <c r="A17" s="96"/>
      <c r="B17" s="98" t="s">
        <v>568</v>
      </c>
      <c r="C17" s="53" t="s">
        <v>428</v>
      </c>
      <c r="D17" s="87" t="s">
        <v>126</v>
      </c>
      <c r="E17" s="57" t="str">
        <f t="shared" si="0"/>
        <v>--Select--</v>
      </c>
      <c r="F17" s="41"/>
      <c r="G17" s="16"/>
      <c r="H17" t="str">
        <f t="shared" si="1"/>
        <v>Unanswered</v>
      </c>
    </row>
    <row r="18" spans="1:12" ht="42" customHeight="1" x14ac:dyDescent="0.2">
      <c r="A18" s="96"/>
      <c r="B18" s="98" t="s">
        <v>569</v>
      </c>
      <c r="C18" s="53"/>
      <c r="D18" s="87" t="s">
        <v>78</v>
      </c>
      <c r="E18" s="57" t="str">
        <f t="shared" si="0"/>
        <v>--Select--</v>
      </c>
      <c r="F18" s="41"/>
      <c r="G18" s="16"/>
      <c r="H18" t="str">
        <f t="shared" si="1"/>
        <v>Unanswered</v>
      </c>
    </row>
    <row r="19" spans="1:12" ht="42" customHeight="1" x14ac:dyDescent="0.2">
      <c r="A19" s="96"/>
      <c r="B19" s="98" t="s">
        <v>570</v>
      </c>
      <c r="C19" s="53"/>
      <c r="D19" s="87" t="s">
        <v>289</v>
      </c>
      <c r="E19" s="57" t="str">
        <f t="shared" si="0"/>
        <v>--Select--</v>
      </c>
      <c r="F19" s="41"/>
      <c r="G19" s="16"/>
      <c r="H19" t="str">
        <f t="shared" si="1"/>
        <v>Unanswered</v>
      </c>
      <c r="I19" s="69"/>
      <c r="J19" s="69"/>
    </row>
    <row r="20" spans="1:12" ht="42" customHeight="1" x14ac:dyDescent="0.2">
      <c r="A20" s="96"/>
      <c r="B20" s="98" t="s">
        <v>571</v>
      </c>
      <c r="C20" s="53"/>
      <c r="D20" s="87" t="s">
        <v>208</v>
      </c>
      <c r="E20" s="57" t="str">
        <f t="shared" si="0"/>
        <v>--Select--</v>
      </c>
      <c r="F20" s="41"/>
      <c r="G20" s="16"/>
      <c r="H20" t="str">
        <f t="shared" si="1"/>
        <v>Unanswered</v>
      </c>
      <c r="L20" s="70"/>
    </row>
    <row r="21" spans="1:12" ht="42" customHeight="1" x14ac:dyDescent="0.2">
      <c r="A21" s="18"/>
      <c r="B21" s="98" t="s">
        <v>572</v>
      </c>
      <c r="C21" s="53" t="s">
        <v>428</v>
      </c>
      <c r="D21" s="87" t="s">
        <v>209</v>
      </c>
      <c r="E21" s="57" t="str">
        <f t="shared" si="0"/>
        <v>--Select--</v>
      </c>
      <c r="F21" s="41"/>
      <c r="G21" s="16"/>
      <c r="H21" t="str">
        <f t="shared" si="1"/>
        <v>Unanswered</v>
      </c>
    </row>
    <row r="22" spans="1:12" ht="42" customHeight="1" x14ac:dyDescent="0.2">
      <c r="A22" s="96"/>
      <c r="B22" s="98" t="s">
        <v>573</v>
      </c>
      <c r="C22" s="53"/>
      <c r="D22" s="87" t="s">
        <v>79</v>
      </c>
      <c r="E22" s="57" t="str">
        <f t="shared" si="0"/>
        <v>--Select--</v>
      </c>
      <c r="F22" s="41"/>
      <c r="G22" s="16"/>
      <c r="H22" t="str">
        <f t="shared" si="1"/>
        <v>Unanswered</v>
      </c>
    </row>
    <row r="23" spans="1:12" ht="42" customHeight="1" x14ac:dyDescent="0.2">
      <c r="A23" s="18"/>
      <c r="B23" s="98" t="s">
        <v>574</v>
      </c>
      <c r="C23" s="53"/>
      <c r="D23" s="87" t="s">
        <v>210</v>
      </c>
      <c r="E23" s="57" t="str">
        <f t="shared" si="0"/>
        <v>--Select--</v>
      </c>
      <c r="F23" s="41"/>
      <c r="G23" s="16"/>
      <c r="H23" t="str">
        <f t="shared" si="1"/>
        <v>Unanswered</v>
      </c>
    </row>
    <row r="24" spans="1:12" ht="42" customHeight="1" x14ac:dyDescent="0.2">
      <c r="A24" s="96"/>
      <c r="B24" s="98" t="s">
        <v>575</v>
      </c>
      <c r="C24" s="53"/>
      <c r="D24" s="87" t="s">
        <v>211</v>
      </c>
      <c r="E24" s="57" t="str">
        <f t="shared" si="0"/>
        <v>--Select--</v>
      </c>
      <c r="F24" s="41"/>
      <c r="G24" s="16"/>
      <c r="H24" t="str">
        <f t="shared" si="1"/>
        <v>Unanswered</v>
      </c>
    </row>
    <row r="25" spans="1:12" ht="42" customHeight="1" x14ac:dyDescent="0.2">
      <c r="A25" s="18"/>
      <c r="B25" s="98" t="s">
        <v>576</v>
      </c>
      <c r="C25" s="53"/>
      <c r="D25" s="87" t="s">
        <v>80</v>
      </c>
      <c r="E25" s="57" t="str">
        <f t="shared" si="0"/>
        <v>--Select--</v>
      </c>
      <c r="F25" s="41"/>
      <c r="G25" s="16"/>
      <c r="H25" t="str">
        <f t="shared" si="1"/>
        <v>Unanswered</v>
      </c>
    </row>
    <row r="26" spans="1:12" ht="42" customHeight="1" x14ac:dyDescent="0.2">
      <c r="A26" s="96"/>
      <c r="B26" s="98" t="s">
        <v>577</v>
      </c>
      <c r="C26" s="53" t="s">
        <v>428</v>
      </c>
      <c r="D26" s="87" t="s">
        <v>212</v>
      </c>
      <c r="E26" s="57" t="str">
        <f t="shared" si="0"/>
        <v>--Select--</v>
      </c>
      <c r="F26" s="41"/>
      <c r="G26" s="16"/>
      <c r="H26" t="str">
        <f t="shared" si="1"/>
        <v>Unanswered</v>
      </c>
    </row>
    <row r="27" spans="1:12" ht="42" customHeight="1" x14ac:dyDescent="0.2">
      <c r="A27" s="18"/>
      <c r="B27" s="98" t="s">
        <v>578</v>
      </c>
      <c r="C27" s="53"/>
      <c r="D27" s="87" t="s">
        <v>533</v>
      </c>
      <c r="E27" s="57" t="str">
        <f t="shared" si="0"/>
        <v>--Select--</v>
      </c>
      <c r="F27" s="41"/>
      <c r="G27" s="16"/>
      <c r="H27" t="str">
        <f t="shared" si="1"/>
        <v>Unanswered</v>
      </c>
    </row>
    <row r="28" spans="1:12" ht="42" customHeight="1" x14ac:dyDescent="0.2">
      <c r="A28" s="96"/>
      <c r="B28" s="98" t="s">
        <v>579</v>
      </c>
      <c r="C28" s="53"/>
      <c r="D28" s="87" t="s">
        <v>534</v>
      </c>
      <c r="E28" s="57" t="str">
        <f t="shared" si="0"/>
        <v>--Select--</v>
      </c>
      <c r="F28" s="41"/>
      <c r="G28" s="16"/>
      <c r="H28" t="str">
        <f t="shared" si="1"/>
        <v>Unanswered</v>
      </c>
    </row>
    <row r="29" spans="1:12" ht="42" customHeight="1" x14ac:dyDescent="0.2">
      <c r="A29" s="96"/>
      <c r="B29" s="98" t="s">
        <v>580</v>
      </c>
      <c r="C29" s="53"/>
      <c r="D29" s="87" t="s">
        <v>535</v>
      </c>
      <c r="E29" s="57" t="str">
        <f t="shared" si="0"/>
        <v>--Select--</v>
      </c>
      <c r="F29" s="41"/>
      <c r="G29" s="16"/>
      <c r="H29" t="str">
        <f t="shared" si="1"/>
        <v>Unanswered</v>
      </c>
    </row>
    <row r="30" spans="1:12" ht="42" customHeight="1" x14ac:dyDescent="0.2">
      <c r="A30" s="18"/>
      <c r="B30" s="98" t="s">
        <v>581</v>
      </c>
      <c r="C30" s="53"/>
      <c r="D30" s="87" t="s">
        <v>536</v>
      </c>
      <c r="E30" s="57" t="str">
        <f t="shared" si="0"/>
        <v>--Select--</v>
      </c>
      <c r="F30" s="41"/>
      <c r="G30" s="16"/>
      <c r="H30" t="str">
        <f t="shared" si="1"/>
        <v>Unanswered</v>
      </c>
    </row>
    <row r="31" spans="1:12" ht="42" customHeight="1" x14ac:dyDescent="0.2">
      <c r="A31" s="18"/>
      <c r="B31" s="98" t="s">
        <v>582</v>
      </c>
      <c r="C31" s="53" t="s">
        <v>428</v>
      </c>
      <c r="D31" s="87" t="s">
        <v>192</v>
      </c>
      <c r="E31" s="57" t="str">
        <f t="shared" si="0"/>
        <v>--Select--</v>
      </c>
      <c r="F31" s="41"/>
      <c r="G31" s="16"/>
      <c r="H31" t="str">
        <f t="shared" si="1"/>
        <v>Unanswered</v>
      </c>
    </row>
    <row r="32" spans="1:12" ht="42" customHeight="1" x14ac:dyDescent="0.2">
      <c r="A32" s="18"/>
      <c r="B32" s="98" t="s">
        <v>583</v>
      </c>
      <c r="C32" s="53"/>
      <c r="D32" s="87" t="s">
        <v>23</v>
      </c>
      <c r="E32" s="57" t="str">
        <f t="shared" si="0"/>
        <v>--Select--</v>
      </c>
      <c r="F32" s="41"/>
      <c r="G32" s="16"/>
      <c r="H32" t="str">
        <f t="shared" si="1"/>
        <v>Unanswered</v>
      </c>
    </row>
    <row r="33" spans="1:8" ht="42" customHeight="1" x14ac:dyDescent="0.2">
      <c r="A33" s="18"/>
      <c r="B33" s="98" t="s">
        <v>584</v>
      </c>
      <c r="C33" s="53"/>
      <c r="D33" s="87" t="s">
        <v>259</v>
      </c>
      <c r="E33" s="57" t="str">
        <f t="shared" si="0"/>
        <v>--Select--</v>
      </c>
      <c r="F33" s="41"/>
      <c r="G33" s="16"/>
      <c r="H33" t="str">
        <f t="shared" si="1"/>
        <v>Unanswered</v>
      </c>
    </row>
    <row r="34" spans="1:8" ht="42" customHeight="1" x14ac:dyDescent="0.2">
      <c r="A34" s="18"/>
      <c r="B34" s="98" t="s">
        <v>585</v>
      </c>
      <c r="C34" s="53"/>
      <c r="D34" s="88" t="s">
        <v>228</v>
      </c>
      <c r="E34" s="57" t="str">
        <f t="shared" si="0"/>
        <v>--Select--</v>
      </c>
      <c r="F34" s="41"/>
      <c r="G34" s="16"/>
      <c r="H34" t="str">
        <f t="shared" si="1"/>
        <v>Unanswered</v>
      </c>
    </row>
    <row r="35" spans="1:8" ht="42" customHeight="1" x14ac:dyDescent="0.2">
      <c r="A35" s="18"/>
      <c r="B35" s="98" t="s">
        <v>586</v>
      </c>
      <c r="C35" s="53"/>
      <c r="D35" s="88" t="s">
        <v>227</v>
      </c>
      <c r="E35" s="57" t="str">
        <f t="shared" si="0"/>
        <v>--Select--</v>
      </c>
      <c r="F35" s="41"/>
      <c r="G35" s="16"/>
      <c r="H35" t="str">
        <f t="shared" si="1"/>
        <v>Unanswered</v>
      </c>
    </row>
    <row r="36" spans="1:8" ht="42" customHeight="1" x14ac:dyDescent="0.2">
      <c r="A36" s="18"/>
      <c r="B36" s="98" t="s">
        <v>587</v>
      </c>
      <c r="C36" s="53" t="s">
        <v>428</v>
      </c>
      <c r="D36" s="88" t="s">
        <v>24</v>
      </c>
      <c r="E36" s="57" t="str">
        <f t="shared" si="0"/>
        <v>--Select--</v>
      </c>
      <c r="F36" s="41"/>
      <c r="G36" s="16"/>
      <c r="H36" t="str">
        <f t="shared" si="1"/>
        <v>Unanswered</v>
      </c>
    </row>
    <row r="37" spans="1:8" ht="42" customHeight="1" x14ac:dyDescent="0.2">
      <c r="A37" s="18"/>
      <c r="B37" s="98" t="s">
        <v>588</v>
      </c>
      <c r="C37" s="53"/>
      <c r="D37" s="88" t="s">
        <v>25</v>
      </c>
      <c r="E37" s="57" t="str">
        <f t="shared" si="0"/>
        <v>--Select--</v>
      </c>
      <c r="F37" s="41"/>
      <c r="G37" s="16"/>
      <c r="H37" t="str">
        <f t="shared" si="1"/>
        <v>Unanswered</v>
      </c>
    </row>
    <row r="38" spans="1:8" ht="42" customHeight="1" x14ac:dyDescent="0.2">
      <c r="A38" s="18"/>
      <c r="B38" s="98" t="s">
        <v>589</v>
      </c>
      <c r="C38" s="53"/>
      <c r="D38" s="88" t="s">
        <v>110</v>
      </c>
      <c r="E38" s="57" t="str">
        <f t="shared" si="0"/>
        <v>--Select--</v>
      </c>
      <c r="F38" s="41"/>
      <c r="G38" s="16"/>
      <c r="H38" t="str">
        <f t="shared" si="1"/>
        <v>Unanswered</v>
      </c>
    </row>
    <row r="39" spans="1:8" ht="42" customHeight="1" x14ac:dyDescent="0.2">
      <c r="A39" s="18"/>
      <c r="B39" s="98" t="s">
        <v>590</v>
      </c>
      <c r="C39" s="53"/>
      <c r="D39" s="88" t="s">
        <v>111</v>
      </c>
      <c r="E39" s="57" t="str">
        <f t="shared" si="0"/>
        <v>--Select--</v>
      </c>
      <c r="F39" s="41"/>
      <c r="G39" s="16"/>
      <c r="H39" t="str">
        <f t="shared" si="1"/>
        <v>Unanswered</v>
      </c>
    </row>
    <row r="40" spans="1:8" ht="42" customHeight="1" x14ac:dyDescent="0.2">
      <c r="A40" s="18"/>
      <c r="B40" s="98" t="s">
        <v>591</v>
      </c>
      <c r="C40" s="53"/>
      <c r="D40" s="88" t="s">
        <v>193</v>
      </c>
      <c r="E40" s="57" t="str">
        <f t="shared" si="0"/>
        <v>--Select--</v>
      </c>
      <c r="F40" s="41"/>
      <c r="G40" s="16"/>
      <c r="H40" t="str">
        <f t="shared" si="1"/>
        <v>Unanswered</v>
      </c>
    </row>
    <row r="41" spans="1:8" ht="42" customHeight="1" x14ac:dyDescent="0.2">
      <c r="A41" s="18"/>
      <c r="B41" s="98" t="s">
        <v>592</v>
      </c>
      <c r="C41" s="53"/>
      <c r="D41" s="88" t="s">
        <v>112</v>
      </c>
      <c r="E41" s="57" t="str">
        <f t="shared" si="0"/>
        <v>--Select--</v>
      </c>
      <c r="F41" s="41"/>
      <c r="G41" s="16"/>
      <c r="H41" t="str">
        <f t="shared" si="1"/>
        <v>Unanswered</v>
      </c>
    </row>
    <row r="42" spans="1:8" ht="42" customHeight="1" x14ac:dyDescent="0.2">
      <c r="A42" s="19"/>
      <c r="B42" s="98" t="s">
        <v>593</v>
      </c>
      <c r="C42" s="53"/>
      <c r="D42" s="88" t="s">
        <v>113</v>
      </c>
      <c r="E42" s="57" t="str">
        <f t="shared" si="0"/>
        <v>--Select--</v>
      </c>
      <c r="F42" s="41"/>
      <c r="G42" s="16"/>
      <c r="H42" t="str">
        <f t="shared" si="1"/>
        <v>Unanswered</v>
      </c>
    </row>
    <row r="43" spans="1:8" ht="42" customHeight="1" x14ac:dyDescent="0.2">
      <c r="A43" s="18"/>
      <c r="B43" s="98" t="s">
        <v>594</v>
      </c>
      <c r="C43" s="53"/>
      <c r="D43" s="88" t="s">
        <v>69</v>
      </c>
      <c r="E43" s="57" t="str">
        <f t="shared" si="0"/>
        <v>--Select--</v>
      </c>
      <c r="F43" s="41"/>
      <c r="G43" s="16"/>
      <c r="H43" t="str">
        <f t="shared" si="1"/>
        <v>Unanswered</v>
      </c>
    </row>
    <row r="44" spans="1:8" ht="42" customHeight="1" x14ac:dyDescent="0.2">
      <c r="A44" s="18"/>
      <c r="B44" s="98" t="s">
        <v>595</v>
      </c>
      <c r="C44" s="53"/>
      <c r="D44" s="87" t="s">
        <v>74</v>
      </c>
      <c r="E44" s="57" t="str">
        <f t="shared" si="0"/>
        <v>--Select--</v>
      </c>
      <c r="F44" s="41"/>
      <c r="G44" s="16"/>
      <c r="H44" t="str">
        <f t="shared" si="1"/>
        <v>Unanswered</v>
      </c>
    </row>
    <row r="45" spans="1:8" ht="42" customHeight="1" x14ac:dyDescent="0.2">
      <c r="A45" s="18"/>
      <c r="B45" s="98" t="s">
        <v>596</v>
      </c>
      <c r="C45" s="53" t="s">
        <v>428</v>
      </c>
      <c r="D45" s="87" t="s">
        <v>194</v>
      </c>
      <c r="E45" s="57" t="str">
        <f t="shared" si="0"/>
        <v>--Select--</v>
      </c>
      <c r="F45" s="41"/>
      <c r="G45" s="16"/>
      <c r="H45" t="str">
        <f t="shared" si="1"/>
        <v>Unanswered</v>
      </c>
    </row>
    <row r="46" spans="1:8" ht="42" customHeight="1" x14ac:dyDescent="0.2">
      <c r="A46" s="18"/>
      <c r="B46" s="98" t="s">
        <v>597</v>
      </c>
      <c r="C46" s="53"/>
      <c r="D46" s="87" t="s">
        <v>119</v>
      </c>
      <c r="E46" s="57" t="str">
        <f t="shared" si="0"/>
        <v>--Select--</v>
      </c>
      <c r="F46" s="41"/>
      <c r="G46" s="16"/>
      <c r="H46" t="str">
        <f t="shared" si="1"/>
        <v>Unanswered</v>
      </c>
    </row>
    <row r="47" spans="1:8" ht="42" customHeight="1" x14ac:dyDescent="0.2">
      <c r="A47" s="18"/>
      <c r="B47" s="98" t="s">
        <v>598</v>
      </c>
      <c r="C47" s="53" t="s">
        <v>428</v>
      </c>
      <c r="D47" s="87" t="s">
        <v>198</v>
      </c>
      <c r="E47" s="57" t="str">
        <f t="shared" si="0"/>
        <v>--Select--</v>
      </c>
      <c r="F47" s="41"/>
      <c r="G47" s="16"/>
      <c r="H47" t="str">
        <f t="shared" si="1"/>
        <v>Unanswered</v>
      </c>
    </row>
    <row r="48" spans="1:8" ht="42" customHeight="1" x14ac:dyDescent="0.2">
      <c r="A48" s="18"/>
      <c r="B48" s="98" t="s">
        <v>599</v>
      </c>
      <c r="C48" s="53" t="s">
        <v>428</v>
      </c>
      <c r="D48" s="87" t="s">
        <v>195</v>
      </c>
      <c r="E48" s="57" t="str">
        <f t="shared" si="0"/>
        <v>--Select--</v>
      </c>
      <c r="F48" s="41"/>
      <c r="G48" s="16"/>
      <c r="H48" t="str">
        <f t="shared" si="1"/>
        <v>Unanswered</v>
      </c>
    </row>
    <row r="49" spans="1:8" ht="42" customHeight="1" x14ac:dyDescent="0.2">
      <c r="A49" s="18"/>
      <c r="B49" s="98" t="s">
        <v>58</v>
      </c>
      <c r="C49" s="53" t="s">
        <v>428</v>
      </c>
      <c r="D49" s="87" t="s">
        <v>199</v>
      </c>
      <c r="E49" s="57" t="str">
        <f t="shared" si="0"/>
        <v>--Select--</v>
      </c>
      <c r="F49" s="41"/>
      <c r="G49" s="16"/>
      <c r="H49" t="str">
        <f t="shared" si="1"/>
        <v>Unanswered</v>
      </c>
    </row>
    <row r="50" spans="1:8" ht="42" customHeight="1" x14ac:dyDescent="0.2">
      <c r="A50" s="18"/>
      <c r="B50" s="98" t="s">
        <v>600</v>
      </c>
      <c r="C50" s="53" t="s">
        <v>428</v>
      </c>
      <c r="D50" s="87" t="s">
        <v>196</v>
      </c>
      <c r="E50" s="57" t="str">
        <f t="shared" si="0"/>
        <v>--Select--</v>
      </c>
      <c r="F50" s="41"/>
      <c r="G50" s="16"/>
      <c r="H50" t="str">
        <f t="shared" si="1"/>
        <v>Unanswered</v>
      </c>
    </row>
    <row r="51" spans="1:8" ht="42" customHeight="1" x14ac:dyDescent="0.2">
      <c r="A51" s="18"/>
      <c r="B51" s="98" t="s">
        <v>601</v>
      </c>
      <c r="C51" s="53" t="s">
        <v>428</v>
      </c>
      <c r="D51" s="87" t="s">
        <v>12</v>
      </c>
      <c r="E51" s="57" t="str">
        <f t="shared" si="0"/>
        <v>--Select--</v>
      </c>
      <c r="F51" s="41"/>
      <c r="G51" s="16"/>
      <c r="H51" t="str">
        <f t="shared" si="1"/>
        <v>Unanswered</v>
      </c>
    </row>
    <row r="52" spans="1:8" ht="42" customHeight="1" x14ac:dyDescent="0.2">
      <c r="A52" s="18"/>
      <c r="B52" s="98" t="s">
        <v>602</v>
      </c>
      <c r="C52" s="53" t="s">
        <v>428</v>
      </c>
      <c r="D52" s="88" t="s">
        <v>290</v>
      </c>
      <c r="E52" s="57" t="str">
        <f t="shared" si="0"/>
        <v>--Select--</v>
      </c>
      <c r="F52" s="41"/>
      <c r="G52" s="16"/>
      <c r="H52" t="str">
        <f t="shared" si="1"/>
        <v>Unanswered</v>
      </c>
    </row>
    <row r="53" spans="1:8" ht="42" customHeight="1" x14ac:dyDescent="0.2">
      <c r="A53" s="18"/>
      <c r="B53" s="98" t="s">
        <v>603</v>
      </c>
      <c r="C53" s="53"/>
      <c r="D53" s="87" t="s">
        <v>123</v>
      </c>
      <c r="E53" s="57" t="str">
        <f t="shared" si="0"/>
        <v>--Select--</v>
      </c>
      <c r="F53" s="41"/>
      <c r="G53" s="16"/>
      <c r="H53" t="str">
        <f t="shared" si="1"/>
        <v>Unanswered</v>
      </c>
    </row>
    <row r="54" spans="1:8" ht="42" customHeight="1" x14ac:dyDescent="0.2">
      <c r="A54" s="18"/>
      <c r="B54" s="98" t="s">
        <v>604</v>
      </c>
      <c r="C54" s="53" t="s">
        <v>428</v>
      </c>
      <c r="D54" s="87" t="s">
        <v>200</v>
      </c>
      <c r="E54" s="57" t="str">
        <f t="shared" si="0"/>
        <v>--Select--</v>
      </c>
      <c r="F54" s="41"/>
      <c r="G54" s="16"/>
      <c r="H54" t="str">
        <f t="shared" si="1"/>
        <v>Unanswered</v>
      </c>
    </row>
    <row r="55" spans="1:8" ht="55.5" customHeight="1" x14ac:dyDescent="0.2">
      <c r="A55" s="18"/>
      <c r="B55" s="98" t="s">
        <v>605</v>
      </c>
      <c r="C55" s="155" t="s">
        <v>428</v>
      </c>
      <c r="D55" s="139" t="s">
        <v>254</v>
      </c>
      <c r="E55" s="57" t="str">
        <f t="shared" si="0"/>
        <v>--Select--</v>
      </c>
      <c r="F55" s="41"/>
      <c r="G55" s="16"/>
      <c r="H55" t="str">
        <f t="shared" si="1"/>
        <v>Unanswered</v>
      </c>
    </row>
    <row r="56" spans="1:8" s="66" customFormat="1" x14ac:dyDescent="0.2">
      <c r="A56" s="16"/>
      <c r="B56" s="5"/>
      <c r="C56" s="6"/>
      <c r="D56" s="177"/>
      <c r="E56" s="177"/>
      <c r="F56" s="195"/>
      <c r="G56" s="16"/>
    </row>
    <row r="57" spans="1:8" s="66" customFormat="1" x14ac:dyDescent="0.2">
      <c r="A57" s="16"/>
      <c r="B57" s="109"/>
      <c r="C57" s="110"/>
      <c r="D57" s="111"/>
      <c r="E57" s="112"/>
      <c r="F57" s="108"/>
      <c r="G57" s="16"/>
    </row>
    <row r="58" spans="1:8" s="66" customFormat="1" ht="15" x14ac:dyDescent="0.2">
      <c r="A58" s="16"/>
      <c r="B58" s="106"/>
      <c r="C58" s="61"/>
      <c r="D58" s="118" t="s">
        <v>162</v>
      </c>
      <c r="E58" s="117">
        <f>COUNTIF($E$14:$E$55,D58)</f>
        <v>0</v>
      </c>
      <c r="F58" s="107"/>
      <c r="G58" s="16"/>
    </row>
    <row r="59" spans="1:8" s="66" customFormat="1" ht="15" x14ac:dyDescent="0.2">
      <c r="A59" s="16"/>
      <c r="B59" s="106"/>
      <c r="C59" s="61"/>
      <c r="D59" s="118" t="s">
        <v>163</v>
      </c>
      <c r="E59" s="117">
        <f>COUNTIF($E$14:$E$55,D59)</f>
        <v>0</v>
      </c>
      <c r="F59" s="107"/>
      <c r="G59" s="16"/>
    </row>
    <row r="60" spans="1:8" s="66" customFormat="1" ht="15" x14ac:dyDescent="0.2">
      <c r="A60" s="16"/>
      <c r="B60" s="106"/>
      <c r="C60" s="61"/>
      <c r="D60" s="119" t="s">
        <v>164</v>
      </c>
      <c r="E60" s="117">
        <f>COUNTIF($E$14:$E$55,D60)</f>
        <v>0</v>
      </c>
      <c r="F60" s="107"/>
      <c r="G60" s="16"/>
    </row>
    <row r="61" spans="1:8" s="66" customFormat="1" ht="15.75" customHeight="1" x14ac:dyDescent="0.2">
      <c r="A61" s="16"/>
      <c r="B61" s="113"/>
      <c r="C61" s="114"/>
      <c r="D61" s="120" t="s">
        <v>165</v>
      </c>
      <c r="E61" s="117">
        <f>COUNTIF($E$14:$E$55,D61)</f>
        <v>0</v>
      </c>
      <c r="F61" s="107"/>
      <c r="G61" s="16"/>
      <c r="H61" s="66">
        <f>SUM(COUNTIF($H$14:$H$55,"Unanswered"))</f>
        <v>42</v>
      </c>
    </row>
    <row r="62" spans="1:8" s="10" customFormat="1" ht="21" customHeight="1" thickBot="1" x14ac:dyDescent="0.25">
      <c r="B62" s="115"/>
      <c r="C62" s="116"/>
      <c r="D62" s="122" t="s">
        <v>503</v>
      </c>
      <c r="E62" s="123">
        <f>SUM(E58:E61)</f>
        <v>0</v>
      </c>
      <c r="F62" s="124" t="str">
        <f>IF(EE_UA&gt;0,EE_UA &amp; " Questions remain unanswered!","")</f>
        <v>42 Questions remain unanswered!</v>
      </c>
    </row>
    <row r="63" spans="1:8" hidden="1" x14ac:dyDescent="0.2">
      <c r="A63" s="16"/>
      <c r="B63" s="11"/>
      <c r="C63" s="11"/>
      <c r="D63" s="11"/>
      <c r="E63" s="11"/>
      <c r="F63" s="11"/>
      <c r="G63" s="16"/>
    </row>
    <row r="64" spans="1:8" hidden="1" x14ac:dyDescent="0.2">
      <c r="A64" s="16"/>
      <c r="G64" s="16"/>
    </row>
    <row r="65" spans="1:7" hidden="1" x14ac:dyDescent="0.2">
      <c r="A65" s="16"/>
      <c r="G65" s="16"/>
    </row>
    <row r="66" spans="1:7" hidden="1" x14ac:dyDescent="0.2">
      <c r="A66" s="16"/>
      <c r="B66" s="16"/>
      <c r="C66" s="16"/>
      <c r="D66" s="16"/>
      <c r="E66" s="16"/>
      <c r="F66" s="16"/>
      <c r="G66" s="16"/>
    </row>
    <row r="67" spans="1:7" hidden="1" x14ac:dyDescent="0.2"/>
    <row r="68" spans="1:7" hidden="1" x14ac:dyDescent="0.2"/>
    <row r="69" spans="1:7" hidden="1" x14ac:dyDescent="0.2"/>
    <row r="70" spans="1:7" hidden="1" x14ac:dyDescent="0.2"/>
    <row r="71" spans="1:7" hidden="1" x14ac:dyDescent="0.2"/>
    <row r="72" spans="1:7" hidden="1" x14ac:dyDescent="0.2"/>
    <row r="73" spans="1:7" hidden="1" x14ac:dyDescent="0.2"/>
    <row r="74" spans="1:7" hidden="1" x14ac:dyDescent="0.2"/>
    <row r="75" spans="1:7" hidden="1" x14ac:dyDescent="0.2"/>
    <row r="76" spans="1:7" hidden="1" x14ac:dyDescent="0.2"/>
    <row r="77" spans="1:7" hidden="1" x14ac:dyDescent="0.2"/>
    <row r="78" spans="1:7" hidden="1" x14ac:dyDescent="0.2"/>
    <row r="79" spans="1:7" hidden="1" x14ac:dyDescent="0.2"/>
    <row r="80" spans="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t="13.5" hidden="1" thickTop="1" x14ac:dyDescent="0.2"/>
  </sheetData>
  <sheetProtection algorithmName="SHA-512" hashValue="JLOXehfRdjAZIcby84PsRfpj6iE5KfCAt6AhHkoqz99RIL2ASwhPVKIRRbV62HI1+T22B+vtrkor+vTUPxyLpQ==" saltValue="4JVt4wUgLiMxqBBxIAVIVA==" spinCount="100000" sheet="1" objects="1" scenarios="1" formatRows="0" selectLockedCells="1"/>
  <customSheetViews>
    <customSheetView guid="{6FB98A3E-7EBA-4E9F-A075-0F34D8C5F91F}" showPageBreaks="1" showRowCol="0" printArea="1" hiddenRows="1" hiddenColumns="1" view="pageLayout" topLeftCell="A49">
      <selection activeCell="D29" sqref="D29"/>
      <pageMargins left="0.75" right="0.75" top="0.75" bottom="1" header="0.5" footer="0.5"/>
      <pageSetup scale="88" orientation="portrait" horizontalDpi="300" verticalDpi="300"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59">
      <selection activeCell="H68" sqref="H68"/>
      <pageMargins left="0.75" right="0.75" top="0.75" bottom="1" header="0.5" footer="0.5"/>
      <pageSetup scale="88" orientation="portrait" horizontalDpi="300" verticalDpi="300"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printArea="1" hiddenRows="1" hiddenColumns="1" view="pageLayout" topLeftCell="A61">
      <selection activeCell="F70" sqref="F70"/>
      <pageMargins left="0.75" right="0.75" top="0.75" bottom="1" header="0.5" footer="0.5"/>
      <pageSetup scale="88" orientation="portrait" horizontalDpi="300" verticalDpi="300"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printArea="1" hiddenRows="1" hiddenColumns="1" view="pageLayout" topLeftCell="A26">
      <selection activeCell="D29" sqref="D29"/>
      <pageMargins left="0.75" right="0.75" top="0.75" bottom="1" header="0.5" footer="0.5"/>
      <pageSetup scale="88" orientation="portrait" horizontalDpi="300" verticalDpi="300"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printArea="1" hiddenRows="1" hiddenColumns="1" view="pageLayout" topLeftCell="A60">
      <selection activeCell="I68" sqref="I68"/>
      <pageMargins left="0.75" right="0.75" top="0.75" bottom="1" header="0.5" footer="0.5"/>
      <pageSetup scale="88" orientation="portrait" horizontalDpi="300" verticalDpi="300" r:id="rId5"/>
      <headerFooter alignWithMargins="0">
        <oddFooter>&amp;L&amp;"Times New Roman,Regular"&amp;8Comptroller's Directive #1 2016&amp;C&amp;"Times New Roman,Regular"&amp;8Part &amp;A&amp;R&amp;"Times New Roman,Regular"&amp;8Page &amp;P of &amp;N</oddFooter>
      </headerFooter>
    </customSheetView>
  </customSheetViews>
  <mergeCells count="5">
    <mergeCell ref="D9:F10"/>
    <mergeCell ref="B9:C10"/>
    <mergeCell ref="B13:C13"/>
    <mergeCell ref="D12:F12"/>
    <mergeCell ref="B4:F7"/>
  </mergeCells>
  <phoneticPr fontId="15" type="noConversion"/>
  <conditionalFormatting sqref="F14">
    <cfRule type="expression" dxfId="287" priority="81">
      <formula>E14 = "Yes"</formula>
    </cfRule>
    <cfRule type="expression" dxfId="286" priority="82">
      <formula>AND(OR(E14 = "No", E14= "Partial Compliance", E14="Not Applicable"), F14 = "")</formula>
    </cfRule>
  </conditionalFormatting>
  <conditionalFormatting sqref="F15">
    <cfRule type="expression" dxfId="285" priority="83">
      <formula>AND(E15 = "Yes")</formula>
    </cfRule>
    <cfRule type="expression" dxfId="284" priority="84">
      <formula>AND(OR(E15 = "No", E15= "Partial Compliance", E15="Not Applicable"), F15 = "")</formula>
    </cfRule>
  </conditionalFormatting>
  <conditionalFormatting sqref="F16">
    <cfRule type="expression" dxfId="283" priority="79">
      <formula>AND(E16 = "Yes")</formula>
    </cfRule>
    <cfRule type="expression" dxfId="282" priority="80">
      <formula>AND(OR(E16 = "No", E16= "Partial Compliance", E16="Not Applicable"), F16 = "")</formula>
    </cfRule>
  </conditionalFormatting>
  <conditionalFormatting sqref="F17">
    <cfRule type="expression" dxfId="281" priority="77">
      <formula>AND(E17 = "Yes")</formula>
    </cfRule>
    <cfRule type="expression" dxfId="280" priority="78">
      <formula>AND(OR(E17 = "No", E17= "Partial Compliance", E17="Not Applicable"), F17 = "")</formula>
    </cfRule>
  </conditionalFormatting>
  <conditionalFormatting sqref="F18">
    <cfRule type="expression" dxfId="279" priority="75">
      <formula>AND(E18 = "Yes")</formula>
    </cfRule>
    <cfRule type="expression" dxfId="278" priority="76">
      <formula>AND(OR(E18 = "No", E18= "Partial Compliance", E18="Not Applicable"), F18 = "")</formula>
    </cfRule>
  </conditionalFormatting>
  <conditionalFormatting sqref="F20">
    <cfRule type="expression" dxfId="277" priority="73">
      <formula>AND(E20 = "Yes")</formula>
    </cfRule>
    <cfRule type="expression" dxfId="276" priority="74">
      <formula>AND(OR(E20 = "No", E20= "Partial Compliance", E20="Not Applicable"), F20 = "")</formula>
    </cfRule>
  </conditionalFormatting>
  <conditionalFormatting sqref="F19">
    <cfRule type="expression" dxfId="275" priority="71">
      <formula>AND(E19 = "Yes")</formula>
    </cfRule>
    <cfRule type="expression" dxfId="274" priority="72">
      <formula>AND(OR(E19 = "No", E19= "Partial Compliance", E19="Not Applicable"), F19 = "")</formula>
    </cfRule>
  </conditionalFormatting>
  <conditionalFormatting sqref="F21">
    <cfRule type="expression" dxfId="273" priority="69">
      <formula>AND(E21 = "Yes")</formula>
    </cfRule>
    <cfRule type="expression" dxfId="272" priority="70">
      <formula>AND(OR(E21 = "No", E21= "Partial Compliance", E21="Not Applicable"), F21 = "")</formula>
    </cfRule>
  </conditionalFormatting>
  <conditionalFormatting sqref="F22">
    <cfRule type="expression" dxfId="271" priority="67">
      <formula>AND(E22 = "Yes")</formula>
    </cfRule>
    <cfRule type="expression" dxfId="270" priority="68">
      <formula>AND(OR(E22 = "No", E22= "Partial Compliance", E22="Not Applicable"), F22 = "")</formula>
    </cfRule>
  </conditionalFormatting>
  <conditionalFormatting sqref="F23">
    <cfRule type="expression" dxfId="269" priority="65">
      <formula>AND(E23 = "Yes")</formula>
    </cfRule>
    <cfRule type="expression" dxfId="268" priority="66">
      <formula>AND(OR(E23 = "No", E23= "Partial Compliance", E23="Not Applicable"), F23 = "")</formula>
    </cfRule>
  </conditionalFormatting>
  <conditionalFormatting sqref="F24">
    <cfRule type="expression" dxfId="267" priority="63">
      <formula>AND(E24 = "Yes")</formula>
    </cfRule>
    <cfRule type="expression" dxfId="266" priority="64">
      <formula>AND(OR(E24 = "No", E24= "Partial Compliance", E24="Not Applicable"), F24 = "")</formula>
    </cfRule>
  </conditionalFormatting>
  <conditionalFormatting sqref="F25">
    <cfRule type="expression" dxfId="265" priority="61">
      <formula>AND(E25 = "Yes")</formula>
    </cfRule>
    <cfRule type="expression" dxfId="264" priority="62">
      <formula>AND(OR(E25 = "No", E25= "Partial Compliance", E25="Not Applicable"), F25 = "")</formula>
    </cfRule>
  </conditionalFormatting>
  <conditionalFormatting sqref="F26">
    <cfRule type="expression" dxfId="263" priority="59">
      <formula>AND(E26 = "Yes")</formula>
    </cfRule>
    <cfRule type="expression" dxfId="262" priority="60">
      <formula>AND(OR(E26 = "No", E26= "Partial Compliance", E26="Not Applicable"), F26 = "")</formula>
    </cfRule>
  </conditionalFormatting>
  <conditionalFormatting sqref="F27">
    <cfRule type="expression" dxfId="261" priority="57">
      <formula>AND(E27 = "Yes")</formula>
    </cfRule>
    <cfRule type="expression" dxfId="260" priority="58">
      <formula>AND(OR(E27 = "No", E27= "Partial Compliance", E27="Not Applicable"), F27 = "")</formula>
    </cfRule>
  </conditionalFormatting>
  <conditionalFormatting sqref="F28">
    <cfRule type="expression" dxfId="259" priority="55">
      <formula>AND(E28 = "Yes")</formula>
    </cfRule>
    <cfRule type="expression" dxfId="258" priority="56">
      <formula>AND(OR(E28 = "No", E28= "Partial Compliance", E28="Not Applicable"), F28 = "")</formula>
    </cfRule>
  </conditionalFormatting>
  <conditionalFormatting sqref="F29">
    <cfRule type="expression" dxfId="257" priority="53">
      <formula>AND(E29 = "Yes")</formula>
    </cfRule>
    <cfRule type="expression" dxfId="256" priority="54">
      <formula>AND(OR(E29 = "No", E29= "Partial Compliance", E29="Not Applicable"), F29 = "")</formula>
    </cfRule>
  </conditionalFormatting>
  <conditionalFormatting sqref="F30">
    <cfRule type="expression" dxfId="255" priority="51">
      <formula>AND(E30 = "Yes")</formula>
    </cfRule>
    <cfRule type="expression" dxfId="254" priority="52">
      <formula>AND(OR(E30 = "No", E30= "Partial Compliance", E30="Not Applicable"), F30 = "")</formula>
    </cfRule>
  </conditionalFormatting>
  <conditionalFormatting sqref="F31">
    <cfRule type="expression" dxfId="253" priority="49">
      <formula>AND(E31 = "Yes")</formula>
    </cfRule>
    <cfRule type="expression" dxfId="252" priority="50">
      <formula>AND(OR(E31 = "No", E31= "Partial Compliance", E31="Not Applicable"), F31 = "")</formula>
    </cfRule>
  </conditionalFormatting>
  <conditionalFormatting sqref="F32">
    <cfRule type="expression" dxfId="251" priority="47">
      <formula>AND(E32 = "Yes")</formula>
    </cfRule>
    <cfRule type="expression" dxfId="250" priority="48">
      <formula>AND(OR(E32 = "No", E32= "Partial Compliance", E32="Not Applicable"), F32 = "")</formula>
    </cfRule>
  </conditionalFormatting>
  <conditionalFormatting sqref="F33">
    <cfRule type="expression" dxfId="249" priority="45">
      <formula>AND(E33 = "Yes")</formula>
    </cfRule>
    <cfRule type="expression" dxfId="248" priority="46">
      <formula>AND(OR(E33 = "No", E33= "Partial Compliance", E33="Not Applicable"), F33 = "")</formula>
    </cfRule>
  </conditionalFormatting>
  <conditionalFormatting sqref="F34">
    <cfRule type="expression" dxfId="247" priority="43">
      <formula>AND(E34 = "Yes")</formula>
    </cfRule>
    <cfRule type="expression" dxfId="246" priority="44">
      <formula>AND(OR(E34 = "No", E34= "Partial Compliance", E34="Not Applicable"), F34 = "")</formula>
    </cfRule>
  </conditionalFormatting>
  <conditionalFormatting sqref="F35">
    <cfRule type="expression" dxfId="245" priority="41">
      <formula>AND(E35 = "Yes")</formula>
    </cfRule>
    <cfRule type="expression" dxfId="244" priority="42">
      <formula>AND(OR(E35 = "No", E35= "Partial Compliance", E35="Not Applicable"), F35 = "")</formula>
    </cfRule>
  </conditionalFormatting>
  <conditionalFormatting sqref="F36">
    <cfRule type="expression" dxfId="243" priority="39">
      <formula>AND(E36 = "Yes")</formula>
    </cfRule>
    <cfRule type="expression" dxfId="242" priority="40">
      <formula>AND(OR(E36 = "No", E36= "Partial Compliance", E36="Not Applicable"), F36 = "")</formula>
    </cfRule>
  </conditionalFormatting>
  <conditionalFormatting sqref="F37">
    <cfRule type="expression" dxfId="241" priority="37">
      <formula>AND(E37 = "Yes")</formula>
    </cfRule>
    <cfRule type="expression" dxfId="240" priority="38">
      <formula>AND(OR(E37 = "No", E37= "Partial Compliance", E37="Not Applicable"), F37 = "")</formula>
    </cfRule>
  </conditionalFormatting>
  <conditionalFormatting sqref="F38">
    <cfRule type="expression" dxfId="239" priority="35">
      <formula>AND(E38 = "Yes")</formula>
    </cfRule>
    <cfRule type="expression" dxfId="238" priority="36">
      <formula>AND(OR(E38 = "No", E38= "Partial Compliance", E38="Not Applicable"), F38 = "")</formula>
    </cfRule>
  </conditionalFormatting>
  <conditionalFormatting sqref="F39">
    <cfRule type="expression" dxfId="237" priority="33">
      <formula>AND(E39 = "Yes")</formula>
    </cfRule>
    <cfRule type="expression" dxfId="236" priority="34">
      <formula>AND(OR(E39 = "No", E39= "Partial Compliance", E39="Not Applicable"), F39 = "")</formula>
    </cfRule>
  </conditionalFormatting>
  <conditionalFormatting sqref="F40">
    <cfRule type="expression" dxfId="235" priority="31">
      <formula>AND(E40 = "Yes")</formula>
    </cfRule>
    <cfRule type="expression" dxfId="234" priority="32">
      <formula>AND(OR(E40 = "No", E40= "Partial Compliance", E40="Not Applicable"), F40 = "")</formula>
    </cfRule>
  </conditionalFormatting>
  <conditionalFormatting sqref="F41">
    <cfRule type="expression" dxfId="233" priority="29">
      <formula>AND(E41 = "Yes")</formula>
    </cfRule>
    <cfRule type="expression" dxfId="232" priority="30">
      <formula>AND(OR(E41 = "No", E41= "Partial Compliance", E41="Not Applicable"), F41 = "")</formula>
    </cfRule>
  </conditionalFormatting>
  <conditionalFormatting sqref="F42">
    <cfRule type="expression" dxfId="231" priority="27">
      <formula>AND(E42 = "Yes")</formula>
    </cfRule>
    <cfRule type="expression" dxfId="230" priority="28">
      <formula>AND(OR(E42 = "No", E42= "Partial Compliance", E42="Not Applicable"), F42 = "")</formula>
    </cfRule>
  </conditionalFormatting>
  <conditionalFormatting sqref="F43">
    <cfRule type="expression" dxfId="229" priority="25">
      <formula>AND(E43 = "Yes")</formula>
    </cfRule>
    <cfRule type="expression" dxfId="228" priority="26">
      <formula>AND(OR(E43 = "No", E43= "Partial Compliance", E43="Not Applicable"), F43 = "")</formula>
    </cfRule>
  </conditionalFormatting>
  <conditionalFormatting sqref="F44">
    <cfRule type="expression" dxfId="227" priority="23">
      <formula>AND(E44 = "Yes")</formula>
    </cfRule>
    <cfRule type="expression" dxfId="226" priority="24">
      <formula>AND(OR(E44 = "No", E44= "Partial Compliance", E44="Not Applicable"), F44 = "")</formula>
    </cfRule>
  </conditionalFormatting>
  <conditionalFormatting sqref="F45">
    <cfRule type="expression" dxfId="225" priority="21">
      <formula>AND(E45 = "Yes")</formula>
    </cfRule>
    <cfRule type="expression" dxfId="224" priority="22">
      <formula>AND(OR(E45 = "No", E45= "Partial Compliance", E45="Not Applicable"), F45 = "")</formula>
    </cfRule>
  </conditionalFormatting>
  <conditionalFormatting sqref="F46">
    <cfRule type="expression" dxfId="223" priority="19">
      <formula>AND(E46 = "Yes")</formula>
    </cfRule>
    <cfRule type="expression" dxfId="222" priority="20">
      <formula>AND(OR(E46 = "No", E46= "Partial Compliance", E46="Not Applicable"), F46 = "")</formula>
    </cfRule>
  </conditionalFormatting>
  <conditionalFormatting sqref="F47">
    <cfRule type="expression" dxfId="221" priority="17">
      <formula>AND(E47 = "Yes")</formula>
    </cfRule>
    <cfRule type="expression" dxfId="220" priority="18">
      <formula>AND(OR(E47 = "No", E47= "Partial Compliance", E47="Not Applicable"), F47 = "")</formula>
    </cfRule>
  </conditionalFormatting>
  <conditionalFormatting sqref="F48">
    <cfRule type="expression" dxfId="219" priority="15">
      <formula>AND(E48 = "Yes")</formula>
    </cfRule>
    <cfRule type="expression" dxfId="218" priority="16">
      <formula>AND(OR(E48 = "No", E48= "Partial Compliance", E48="Not Applicable"), F48 = "")</formula>
    </cfRule>
  </conditionalFormatting>
  <conditionalFormatting sqref="F49">
    <cfRule type="expression" dxfId="217" priority="13">
      <formula>AND(E49 = "Yes")</formula>
    </cfRule>
    <cfRule type="expression" dxfId="216" priority="14">
      <formula>AND(OR(E49 = "No", E49= "Partial Compliance", E49="Not Applicable"), F49 = "")</formula>
    </cfRule>
  </conditionalFormatting>
  <conditionalFormatting sqref="F50">
    <cfRule type="expression" dxfId="215" priority="11">
      <formula>AND(E50 = "Yes")</formula>
    </cfRule>
    <cfRule type="expression" dxfId="214" priority="12">
      <formula>AND(OR(E50 = "No", E50= "Partial Compliance", E50="Not Applicable"), F50 = "")</formula>
    </cfRule>
  </conditionalFormatting>
  <conditionalFormatting sqref="F51">
    <cfRule type="expression" dxfId="213" priority="9">
      <formula>AND(E51 = "Yes")</formula>
    </cfRule>
    <cfRule type="expression" dxfId="212" priority="10">
      <formula>AND(OR(E51 = "No", E51= "Partial Compliance", E51="Not Applicable"), F51 = "")</formula>
    </cfRule>
  </conditionalFormatting>
  <conditionalFormatting sqref="F52">
    <cfRule type="expression" dxfId="211" priority="7">
      <formula>AND(E52 = "Yes")</formula>
    </cfRule>
    <cfRule type="expression" dxfId="210" priority="8">
      <formula>AND(OR(E52 = "No", E52= "Partial Compliance", E52="Not Applicable"), F52 = "")</formula>
    </cfRule>
  </conditionalFormatting>
  <conditionalFormatting sqref="F53">
    <cfRule type="expression" dxfId="209" priority="5">
      <formula>AND(E53 = "Yes")</formula>
    </cfRule>
    <cfRule type="expression" dxfId="208" priority="6">
      <formula>AND(OR(E53 = "No", E53= "Partial Compliance", E53="Not Applicable"), F53 = "")</formula>
    </cfRule>
  </conditionalFormatting>
  <conditionalFormatting sqref="F54">
    <cfRule type="expression" dxfId="207" priority="3">
      <formula>AND(E54 = "Yes")</formula>
    </cfRule>
    <cfRule type="expression" dxfId="206" priority="4">
      <formula>AND(OR(E54 = "No", E54= "Partial Compliance", E54="Not Applicable"), F54 = "")</formula>
    </cfRule>
  </conditionalFormatting>
  <conditionalFormatting sqref="F55">
    <cfRule type="expression" dxfId="205" priority="1">
      <formula>AND(E55 = "Yes")</formula>
    </cfRule>
    <cfRule type="expression" dxfId="204" priority="2">
      <formula>AND(OR(E55 = "No", E55= "Partial Compliance", E55="Not Applicable"), F55 = "")</formula>
    </cfRule>
  </conditionalFormatting>
  <dataValidations count="2">
    <dataValidation type="list" allowBlank="1" showInputMessage="1" showErrorMessage="1" sqref="E15:E55">
      <formula1>PChoices</formula1>
    </dataValidation>
    <dataValidation type="list" showInputMessage="1" showErrorMessage="1" errorTitle="Incorrect entry" error="Enter &quot;X&quot; to indicate answer." sqref="E14">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94"/>
  <sheetViews>
    <sheetView topLeftCell="B1" zoomScaleNormal="100" workbookViewId="0">
      <selection activeCell="F41" sqref="F41"/>
    </sheetView>
  </sheetViews>
  <sheetFormatPr defaultColWidth="0" defaultRowHeight="12.75" zeroHeight="1" x14ac:dyDescent="0.2"/>
  <cols>
    <col min="1" max="1" width="2.85546875" style="10" hidden="1" customWidth="1"/>
    <col min="2" max="2" width="8.5703125" style="14" customWidth="1"/>
    <col min="3" max="3" width="2" style="14" hidden="1" customWidth="1"/>
    <col min="4" max="4" width="67.7109375" style="10" customWidth="1"/>
    <col min="5" max="5" width="13.7109375" style="14" customWidth="1"/>
    <col min="6" max="6" width="39.28515625" style="15" bestFit="1" customWidth="1"/>
    <col min="7" max="7" width="0.42578125" style="15" customWidth="1"/>
    <col min="8" max="8" width="11.140625" style="10" hidden="1" customWidth="1"/>
    <col min="9" max="16384" width="4.1406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410</v>
      </c>
      <c r="C9" s="222"/>
      <c r="D9" s="201" t="s">
        <v>159</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61.5" customHeight="1" thickBot="1" x14ac:dyDescent="0.25">
      <c r="A12" s="16"/>
      <c r="B12" s="64"/>
      <c r="C12" s="65"/>
      <c r="D12" s="226" t="s">
        <v>429</v>
      </c>
      <c r="E12" s="227"/>
      <c r="F12" s="228"/>
      <c r="G12" s="16"/>
    </row>
    <row r="13" spans="1:8" s="9" customFormat="1" ht="21" customHeight="1" x14ac:dyDescent="0.2">
      <c r="A13" s="16"/>
      <c r="B13" s="230" t="s">
        <v>420</v>
      </c>
      <c r="C13" s="231"/>
      <c r="D13" s="76" t="s">
        <v>419</v>
      </c>
      <c r="E13" s="183" t="s">
        <v>415</v>
      </c>
      <c r="F13" s="183" t="s">
        <v>416</v>
      </c>
      <c r="G13" s="16"/>
    </row>
    <row r="14" spans="1:8" s="12" customFormat="1" ht="42" customHeight="1" x14ac:dyDescent="0.2">
      <c r="A14" s="18"/>
      <c r="B14" s="94" t="s">
        <v>129</v>
      </c>
      <c r="C14" s="56"/>
      <c r="D14" s="88" t="s">
        <v>791</v>
      </c>
      <c r="E14" s="41" t="str">
        <f>DValue</f>
        <v>--Select--</v>
      </c>
      <c r="F14" s="41"/>
      <c r="G14" s="18"/>
      <c r="H14" t="str">
        <f>IF(OR(E14=DValue,E14=""),"Unanswered",IF(E14="Yes","",IF(AND(F14="",OR(E14="No",E14="Partial Compliance",E14="Not Applicable")),"Explanation Missing","Bad Data")))</f>
        <v>Unanswered</v>
      </c>
    </row>
    <row r="15" spans="1:8" s="12" customFormat="1" ht="42" customHeight="1" x14ac:dyDescent="0.2">
      <c r="A15" s="18"/>
      <c r="B15" s="98" t="s">
        <v>566</v>
      </c>
      <c r="C15" s="56" t="s">
        <v>428</v>
      </c>
      <c r="D15" s="88" t="s">
        <v>793</v>
      </c>
      <c r="E15" s="41" t="str">
        <f>DValue</f>
        <v>--Select--</v>
      </c>
      <c r="F15" s="41"/>
      <c r="G15" s="18"/>
      <c r="H15" t="str">
        <f>IF(OR(E15=DValue,E15=""),"Unanswered",IF(E15="Yes","",IF(AND(F15="",OR(E15="No",E15="Partial Compliance",E15="Not Applicable")),"Explanation Missing","Bad Data")))</f>
        <v>Unanswered</v>
      </c>
    </row>
    <row r="16" spans="1:8" s="12" customFormat="1" ht="42" customHeight="1" x14ac:dyDescent="0.2">
      <c r="A16" s="18"/>
      <c r="B16" s="98" t="s">
        <v>567</v>
      </c>
      <c r="C16" s="53" t="s">
        <v>428</v>
      </c>
      <c r="D16" s="88" t="s">
        <v>792</v>
      </c>
      <c r="E16" s="41" t="str">
        <f>DValue</f>
        <v>--Select--</v>
      </c>
      <c r="F16" s="41"/>
      <c r="G16" s="18"/>
      <c r="H16" t="str">
        <f>IF(OR(E16=DValue,E16=""),"Unanswered",IF(E16="Yes","",IF(AND(F16="",OR(E16="No",E16="Partial Compliance",E16="Not Applicable")),"Explanation Missing","Bad Data")))</f>
        <v>Unanswered</v>
      </c>
    </row>
    <row r="17" spans="1:8" s="12" customFormat="1" ht="42" customHeight="1" x14ac:dyDescent="0.2">
      <c r="A17" s="18"/>
      <c r="B17" s="98" t="s">
        <v>631</v>
      </c>
      <c r="C17" s="53" t="s">
        <v>428</v>
      </c>
      <c r="D17" s="88" t="s">
        <v>238</v>
      </c>
      <c r="E17" s="41" t="str">
        <f>DValue</f>
        <v>--Select--</v>
      </c>
      <c r="F17" s="41"/>
      <c r="G17" s="18"/>
      <c r="H17" t="str">
        <f>IF(OR(E17=DValue,E17=""),"Unanswered",IF(E17="Yes","",IF(AND(F17="",OR(E17="No",E17="Partial Compliance",E17="Not Applicable")),"Explanation Missing","Bad Data")))</f>
        <v>Unanswered</v>
      </c>
    </row>
    <row r="18" spans="1:8" s="12" customFormat="1" ht="42" customHeight="1" x14ac:dyDescent="0.2">
      <c r="A18" s="18"/>
      <c r="B18" s="98" t="s">
        <v>632</v>
      </c>
      <c r="C18" s="53" t="s">
        <v>428</v>
      </c>
      <c r="D18" s="88" t="s">
        <v>251</v>
      </c>
      <c r="E18" s="41" t="str">
        <f>DValue</f>
        <v>--Select--</v>
      </c>
      <c r="F18" s="41"/>
      <c r="G18" s="18"/>
      <c r="H18" s="9" t="str">
        <f>IF(OR(E18="--Select--",E18=""),"Unanswered",IF(AND(E18="Yes", OR(#REF!="",#REF!="",#REF!="")),IF(AND(#REF!="",#REF!="",#REF!=""), "Missing all additional Info", "Missing some additional info"),""))</f>
        <v>Unanswered</v>
      </c>
    </row>
    <row r="19" spans="1:8" s="12" customFormat="1" ht="15" customHeight="1" x14ac:dyDescent="0.2">
      <c r="A19" s="18"/>
      <c r="B19" s="241" t="s">
        <v>639</v>
      </c>
      <c r="C19" s="53" t="s">
        <v>432</v>
      </c>
      <c r="D19" s="238" t="s">
        <v>755</v>
      </c>
      <c r="E19" s="190" t="s">
        <v>315</v>
      </c>
      <c r="F19" s="187"/>
      <c r="G19" s="18"/>
      <c r="H19"/>
    </row>
    <row r="20" spans="1:8" s="12" customFormat="1" ht="15" customHeight="1" x14ac:dyDescent="0.2">
      <c r="A20" s="18"/>
      <c r="B20" s="242"/>
      <c r="C20" s="53" t="s">
        <v>432</v>
      </c>
      <c r="D20" s="239"/>
      <c r="E20" s="190" t="s">
        <v>181</v>
      </c>
      <c r="F20" s="187"/>
      <c r="G20" s="18"/>
    </row>
    <row r="21" spans="1:8" s="12" customFormat="1" ht="15" customHeight="1" x14ac:dyDescent="0.2">
      <c r="A21" s="18"/>
      <c r="B21" s="243"/>
      <c r="C21" s="53" t="s">
        <v>432</v>
      </c>
      <c r="D21" s="240"/>
      <c r="E21" s="190" t="s">
        <v>182</v>
      </c>
      <c r="F21" s="187"/>
      <c r="G21" s="18"/>
    </row>
    <row r="22" spans="1:8" s="12" customFormat="1" ht="42" customHeight="1" x14ac:dyDescent="0.2">
      <c r="A22" s="18"/>
      <c r="B22" s="98" t="s">
        <v>633</v>
      </c>
      <c r="C22" s="53" t="s">
        <v>428</v>
      </c>
      <c r="D22" s="88" t="s">
        <v>281</v>
      </c>
      <c r="E22" s="41" t="str">
        <f>DValue</f>
        <v>--Select--</v>
      </c>
      <c r="F22" s="41"/>
      <c r="G22" s="18"/>
      <c r="H22" s="9" t="str">
        <f>IF(OR(E22="--Select--",E22=""),"Unanswered",IF(AND(E22="Yes", OR(#REF!="",#REF!="",#REF!="")),IF(AND(#REF!="",#REF!="",#REF!=""), "Missing all additional Info", "Missing some additional info"),""))</f>
        <v>Unanswered</v>
      </c>
    </row>
    <row r="23" spans="1:8" s="12" customFormat="1" ht="15" customHeight="1" x14ac:dyDescent="0.2">
      <c r="A23" s="18"/>
      <c r="B23" s="241" t="s">
        <v>639</v>
      </c>
      <c r="C23" s="53" t="s">
        <v>432</v>
      </c>
      <c r="D23" s="238" t="s">
        <v>755</v>
      </c>
      <c r="E23" s="190" t="s">
        <v>315</v>
      </c>
      <c r="F23" s="187"/>
      <c r="G23" s="18"/>
    </row>
    <row r="24" spans="1:8" s="12" customFormat="1" ht="15" customHeight="1" x14ac:dyDescent="0.2">
      <c r="A24" s="18"/>
      <c r="B24" s="242"/>
      <c r="C24" s="53" t="s">
        <v>432</v>
      </c>
      <c r="D24" s="239"/>
      <c r="E24" s="190" t="s">
        <v>181</v>
      </c>
      <c r="F24" s="187"/>
      <c r="G24" s="18"/>
    </row>
    <row r="25" spans="1:8" s="12" customFormat="1" ht="15" customHeight="1" x14ac:dyDescent="0.2">
      <c r="A25" s="18"/>
      <c r="B25" s="243"/>
      <c r="C25" s="53" t="s">
        <v>432</v>
      </c>
      <c r="D25" s="240"/>
      <c r="E25" s="190" t="s">
        <v>182</v>
      </c>
      <c r="F25" s="187"/>
      <c r="G25" s="18"/>
    </row>
    <row r="26" spans="1:8" s="12" customFormat="1" ht="42" customHeight="1" x14ac:dyDescent="0.2">
      <c r="A26" s="18"/>
      <c r="B26" s="98" t="s">
        <v>634</v>
      </c>
      <c r="C26" s="53" t="s">
        <v>428</v>
      </c>
      <c r="D26" s="88" t="s">
        <v>239</v>
      </c>
      <c r="E26" s="41" t="str">
        <f>DValue</f>
        <v>--Select--</v>
      </c>
      <c r="F26" s="41"/>
      <c r="G26" s="18"/>
      <c r="H26" s="9" t="str">
        <f>IF(OR(E26="--Select--",E26=""),"Unanswered",IF(AND(E26="Yes", OR(#REF!="",#REF!="",#REF!="")),IF(AND(#REF!="",#REF!="",#REF!=""), "Missing all additional Info", "Missing some additional info"),""))</f>
        <v>Unanswered</v>
      </c>
    </row>
    <row r="27" spans="1:8" s="12" customFormat="1" ht="15" customHeight="1" x14ac:dyDescent="0.2">
      <c r="A27" s="18"/>
      <c r="B27" s="241" t="s">
        <v>639</v>
      </c>
      <c r="C27" s="53" t="s">
        <v>432</v>
      </c>
      <c r="D27" s="238" t="s">
        <v>756</v>
      </c>
      <c r="E27" s="190" t="s">
        <v>315</v>
      </c>
      <c r="F27" s="187"/>
      <c r="G27" s="18"/>
    </row>
    <row r="28" spans="1:8" s="12" customFormat="1" ht="15" customHeight="1" x14ac:dyDescent="0.2">
      <c r="A28" s="18"/>
      <c r="B28" s="242"/>
      <c r="C28" s="53" t="s">
        <v>432</v>
      </c>
      <c r="D28" s="239"/>
      <c r="E28" s="190" t="s">
        <v>181</v>
      </c>
      <c r="F28" s="187"/>
      <c r="G28" s="18"/>
    </row>
    <row r="29" spans="1:8" s="12" customFormat="1" ht="15" customHeight="1" x14ac:dyDescent="0.2">
      <c r="A29" s="18"/>
      <c r="B29" s="243"/>
      <c r="C29" s="53" t="s">
        <v>432</v>
      </c>
      <c r="D29" s="240"/>
      <c r="E29" s="190" t="s">
        <v>182</v>
      </c>
      <c r="F29" s="187"/>
      <c r="G29" s="18"/>
    </row>
    <row r="30" spans="1:8" s="12" customFormat="1" ht="42" customHeight="1" x14ac:dyDescent="0.2">
      <c r="A30" s="18"/>
      <c r="B30" s="98" t="s">
        <v>635</v>
      </c>
      <c r="C30" s="53" t="s">
        <v>428</v>
      </c>
      <c r="D30" s="87" t="s">
        <v>240</v>
      </c>
      <c r="E30" s="41" t="str">
        <f>DValue</f>
        <v>--Select--</v>
      </c>
      <c r="F30" s="41"/>
      <c r="G30" s="18"/>
      <c r="H30" s="9" t="str">
        <f>IF(OR(E30="--Select--",E30=""),"Unanswered",IF(AND(E30="Yes", OR(#REF!="",#REF!="",#REF!="")),IF(AND(#REF!="",#REF!="",#REF!=""), "Missing all additional Info", "Missing some additional info"),""))</f>
        <v>Unanswered</v>
      </c>
    </row>
    <row r="31" spans="1:8" s="12" customFormat="1" ht="15" customHeight="1" x14ac:dyDescent="0.2">
      <c r="A31" s="18"/>
      <c r="B31" s="241" t="s">
        <v>639</v>
      </c>
      <c r="C31" s="53" t="s">
        <v>432</v>
      </c>
      <c r="D31" s="238" t="s">
        <v>756</v>
      </c>
      <c r="E31" s="190" t="s">
        <v>315</v>
      </c>
      <c r="F31" s="187"/>
      <c r="G31" s="18"/>
    </row>
    <row r="32" spans="1:8" s="12" customFormat="1" ht="15" customHeight="1" x14ac:dyDescent="0.2">
      <c r="A32" s="18"/>
      <c r="B32" s="242"/>
      <c r="C32" s="53" t="s">
        <v>432</v>
      </c>
      <c r="D32" s="239"/>
      <c r="E32" s="190" t="s">
        <v>181</v>
      </c>
      <c r="F32" s="187"/>
      <c r="G32" s="18"/>
    </row>
    <row r="33" spans="1:8" s="12" customFormat="1" ht="15" customHeight="1" x14ac:dyDescent="0.2">
      <c r="A33" s="18"/>
      <c r="B33" s="243"/>
      <c r="C33" s="53" t="s">
        <v>432</v>
      </c>
      <c r="D33" s="240"/>
      <c r="E33" s="190" t="s">
        <v>182</v>
      </c>
      <c r="F33" s="187"/>
      <c r="G33" s="18"/>
    </row>
    <row r="34" spans="1:8" s="12" customFormat="1" ht="42" customHeight="1" x14ac:dyDescent="0.2">
      <c r="A34" s="18"/>
      <c r="B34" s="98" t="s">
        <v>596</v>
      </c>
      <c r="C34" s="53" t="s">
        <v>428</v>
      </c>
      <c r="D34" s="87" t="s">
        <v>241</v>
      </c>
      <c r="E34" s="41" t="str">
        <f>DValue</f>
        <v>--Select--</v>
      </c>
      <c r="F34" s="41"/>
      <c r="G34" s="18"/>
      <c r="H34" t="str">
        <f>IF(OR(E34=DValue,E34=""),"Unanswered",IF(E34="Yes","",IF(AND(F34="",OR(E34="No",E34="Partial Compliance",E34="Not Applicable")),"Explanation Missing","Bad Data")))</f>
        <v>Unanswered</v>
      </c>
    </row>
    <row r="35" spans="1:8" s="12" customFormat="1" ht="42" customHeight="1" x14ac:dyDescent="0.2">
      <c r="A35" s="18"/>
      <c r="B35" s="98" t="s">
        <v>597</v>
      </c>
      <c r="C35" s="53"/>
      <c r="D35" s="87" t="s">
        <v>522</v>
      </c>
      <c r="E35" s="41" t="str">
        <f>DValue</f>
        <v>--Select--</v>
      </c>
      <c r="F35" s="41"/>
      <c r="G35" s="18"/>
      <c r="H35" t="str">
        <f>IF(OR(E35=DValue,E35=""),"Unanswered",IF(E35="Yes","",IF(AND(F35="",OR(E35="No",E35="Partial Compliance",E35="Not Applicable")),"Explanation Missing","Bad Data")))</f>
        <v>Unanswered</v>
      </c>
    </row>
    <row r="36" spans="1:8" s="12" customFormat="1" ht="15" customHeight="1" x14ac:dyDescent="0.2">
      <c r="A36" s="18"/>
      <c r="B36" s="241" t="s">
        <v>639</v>
      </c>
      <c r="C36" s="53" t="s">
        <v>432</v>
      </c>
      <c r="D36" s="238" t="s">
        <v>757</v>
      </c>
      <c r="E36" s="190" t="s">
        <v>315</v>
      </c>
      <c r="F36" s="187"/>
      <c r="G36" s="18"/>
    </row>
    <row r="37" spans="1:8" s="12" customFormat="1" ht="15" customHeight="1" x14ac:dyDescent="0.2">
      <c r="A37" s="18"/>
      <c r="B37" s="242"/>
      <c r="C37" s="53" t="s">
        <v>432</v>
      </c>
      <c r="D37" s="239"/>
      <c r="E37" s="190" t="s">
        <v>181</v>
      </c>
      <c r="F37" s="187"/>
      <c r="G37" s="18"/>
    </row>
    <row r="38" spans="1:8" s="12" customFormat="1" ht="15" customHeight="1" x14ac:dyDescent="0.2">
      <c r="A38" s="18"/>
      <c r="B38" s="243"/>
      <c r="C38" s="53" t="s">
        <v>432</v>
      </c>
      <c r="D38" s="240"/>
      <c r="E38" s="190" t="s">
        <v>182</v>
      </c>
      <c r="F38" s="187"/>
      <c r="G38" s="18"/>
    </row>
    <row r="39" spans="1:8" s="12" customFormat="1" ht="42" customHeight="1" x14ac:dyDescent="0.2">
      <c r="A39" s="18"/>
      <c r="B39" s="98" t="s">
        <v>598</v>
      </c>
      <c r="C39" s="53" t="s">
        <v>428</v>
      </c>
      <c r="D39" s="87" t="s">
        <v>242</v>
      </c>
      <c r="E39" s="41" t="str">
        <f>DValue</f>
        <v>--Select--</v>
      </c>
      <c r="F39" s="41"/>
      <c r="G39" s="18"/>
      <c r="H39" s="9" t="str">
        <f>IF(OR(E39="--Select--",E39=""),"Unanswered",IF(AND(E39="Yes", OR(#REF!="",#REF!="",#REF!="")),IF(AND(#REF!="",#REF!="",#REF!=""), "Missing all additional Info", "Missing some additional info"),""))</f>
        <v>Unanswered</v>
      </c>
    </row>
    <row r="40" spans="1:8" s="12" customFormat="1" ht="15" customHeight="1" x14ac:dyDescent="0.2">
      <c r="A40" s="18"/>
      <c r="B40" s="241" t="s">
        <v>639</v>
      </c>
      <c r="C40" s="53" t="s">
        <v>432</v>
      </c>
      <c r="D40" s="238" t="s">
        <v>758</v>
      </c>
      <c r="E40" s="190" t="s">
        <v>315</v>
      </c>
      <c r="F40" s="187"/>
      <c r="G40" s="18"/>
    </row>
    <row r="41" spans="1:8" s="12" customFormat="1" ht="15" customHeight="1" x14ac:dyDescent="0.2">
      <c r="A41" s="18"/>
      <c r="B41" s="242"/>
      <c r="C41" s="53" t="s">
        <v>432</v>
      </c>
      <c r="D41" s="239"/>
      <c r="E41" s="190" t="s">
        <v>181</v>
      </c>
      <c r="F41" s="187"/>
      <c r="G41" s="18"/>
    </row>
    <row r="42" spans="1:8" s="12" customFormat="1" ht="15" customHeight="1" x14ac:dyDescent="0.2">
      <c r="A42" s="18"/>
      <c r="B42" s="243"/>
      <c r="C42" s="53" t="s">
        <v>432</v>
      </c>
      <c r="D42" s="240"/>
      <c r="E42" s="190" t="s">
        <v>182</v>
      </c>
      <c r="F42" s="187"/>
      <c r="G42" s="18"/>
    </row>
    <row r="43" spans="1:8" s="12" customFormat="1" ht="42" customHeight="1" x14ac:dyDescent="0.2">
      <c r="A43" s="18"/>
      <c r="B43" s="98" t="s">
        <v>599</v>
      </c>
      <c r="C43" s="53" t="s">
        <v>428</v>
      </c>
      <c r="D43" s="87" t="s">
        <v>172</v>
      </c>
      <c r="E43" s="41" t="str">
        <f>DValue</f>
        <v>--Select--</v>
      </c>
      <c r="F43" s="41"/>
      <c r="G43" s="18"/>
      <c r="H43" s="9" t="str">
        <f>IF(OR(E43="--Select--",E43=""),"Unanswered",IF(AND(E43="Yes", OR(#REF!="",#REF!="",#REF!="")),IF(AND(#REF!="",#REF!="",#REF!=""), "Missing all additional Info", "Missing some additional info"),""))</f>
        <v>Unanswered</v>
      </c>
    </row>
    <row r="44" spans="1:8" s="12" customFormat="1" ht="15" customHeight="1" x14ac:dyDescent="0.2">
      <c r="A44" s="18"/>
      <c r="B44" s="241" t="s">
        <v>639</v>
      </c>
      <c r="C44" s="53" t="s">
        <v>432</v>
      </c>
      <c r="D44" s="238" t="s">
        <v>759</v>
      </c>
      <c r="E44" s="190" t="s">
        <v>315</v>
      </c>
      <c r="F44" s="187"/>
      <c r="G44" s="18"/>
    </row>
    <row r="45" spans="1:8" s="12" customFormat="1" ht="15" customHeight="1" x14ac:dyDescent="0.2">
      <c r="A45" s="18"/>
      <c r="B45" s="242"/>
      <c r="C45" s="53" t="s">
        <v>432</v>
      </c>
      <c r="D45" s="239"/>
      <c r="E45" s="190" t="s">
        <v>181</v>
      </c>
      <c r="F45" s="187"/>
      <c r="G45" s="18"/>
    </row>
    <row r="46" spans="1:8" s="12" customFormat="1" ht="15" customHeight="1" x14ac:dyDescent="0.2">
      <c r="A46" s="18"/>
      <c r="B46" s="243"/>
      <c r="C46" s="53" t="s">
        <v>432</v>
      </c>
      <c r="D46" s="240"/>
      <c r="E46" s="190" t="s">
        <v>182</v>
      </c>
      <c r="F46" s="187"/>
      <c r="G46" s="18"/>
    </row>
    <row r="47" spans="1:8" s="12" customFormat="1" ht="42" customHeight="1" x14ac:dyDescent="0.2">
      <c r="A47" s="18"/>
      <c r="B47" s="98" t="s">
        <v>58</v>
      </c>
      <c r="C47" s="53" t="s">
        <v>428</v>
      </c>
      <c r="D47" s="87" t="s">
        <v>173</v>
      </c>
      <c r="E47" s="41" t="str">
        <f>DValue</f>
        <v>--Select--</v>
      </c>
      <c r="F47" s="41"/>
      <c r="G47" s="18"/>
      <c r="H47" s="9" t="str">
        <f>IF(OR(E47="--Select--",E47=""),"Unanswered",IF(AND(E47="Yes", OR(#REF!="",#REF!="",#REF!="")),IF(AND(#REF!="",#REF!="",#REF!=""), "Missing all additional Info", "Missing some additional info"),""))</f>
        <v>Unanswered</v>
      </c>
    </row>
    <row r="48" spans="1:8" s="12" customFormat="1" ht="15" customHeight="1" x14ac:dyDescent="0.2">
      <c r="A48" s="18"/>
      <c r="B48" s="241" t="s">
        <v>639</v>
      </c>
      <c r="C48" s="53" t="s">
        <v>432</v>
      </c>
      <c r="D48" s="238" t="s">
        <v>755</v>
      </c>
      <c r="E48" s="190" t="s">
        <v>315</v>
      </c>
      <c r="F48" s="187"/>
      <c r="G48" s="18"/>
    </row>
    <row r="49" spans="1:8" s="12" customFormat="1" ht="15" customHeight="1" x14ac:dyDescent="0.2">
      <c r="A49" s="18"/>
      <c r="B49" s="242"/>
      <c r="C49" s="53" t="s">
        <v>432</v>
      </c>
      <c r="D49" s="239"/>
      <c r="E49" s="190" t="s">
        <v>181</v>
      </c>
      <c r="F49" s="187"/>
      <c r="G49" s="18"/>
    </row>
    <row r="50" spans="1:8" s="12" customFormat="1" ht="15" customHeight="1" x14ac:dyDescent="0.2">
      <c r="A50" s="18"/>
      <c r="B50" s="243"/>
      <c r="C50" s="53" t="s">
        <v>432</v>
      </c>
      <c r="D50" s="240"/>
      <c r="E50" s="190" t="s">
        <v>182</v>
      </c>
      <c r="F50" s="187"/>
      <c r="G50" s="18"/>
    </row>
    <row r="51" spans="1:8" s="12" customFormat="1" ht="42" customHeight="1" x14ac:dyDescent="0.2">
      <c r="A51" s="18"/>
      <c r="B51" s="98" t="s">
        <v>738</v>
      </c>
      <c r="C51" s="53" t="s">
        <v>428</v>
      </c>
      <c r="D51" s="88" t="s">
        <v>304</v>
      </c>
      <c r="E51" s="41" t="str">
        <f>DValue</f>
        <v>--Select--</v>
      </c>
      <c r="F51" s="41"/>
      <c r="G51" s="18"/>
      <c r="H51" t="str">
        <f>IF(OR(E51=DValue,E51=""),"Unanswered",IF(E51="Yes","",IF(AND(F51="",OR(E51="No",E51="Partial Compliance",E51="Not Applicable")),"Explanation Missing","Bad Data")))</f>
        <v>Unanswered</v>
      </c>
    </row>
    <row r="52" spans="1:8" s="12" customFormat="1" ht="42" customHeight="1" x14ac:dyDescent="0.2">
      <c r="A52" s="18"/>
      <c r="B52" s="98" t="s">
        <v>739</v>
      </c>
      <c r="C52" s="53"/>
      <c r="D52" s="88" t="s">
        <v>760</v>
      </c>
      <c r="E52" s="41" t="str">
        <f>DValue</f>
        <v>--Select--</v>
      </c>
      <c r="F52" s="41"/>
      <c r="G52" s="18"/>
      <c r="H52" t="str">
        <f>IF(OR(E52=DValue,E52=""),"Unanswered",IF(E52="Yes","",IF(AND(F52="",OR(E52="No",E52="Partial Compliance",E52="Not Applicable")),"Explanation Missing","Bad Data")))</f>
        <v>Unanswered</v>
      </c>
    </row>
    <row r="53" spans="1:8" s="12" customFormat="1" ht="15" customHeight="1" x14ac:dyDescent="0.2">
      <c r="A53" s="18"/>
      <c r="B53" s="241" t="s">
        <v>639</v>
      </c>
      <c r="C53" s="53" t="s">
        <v>432</v>
      </c>
      <c r="D53" s="238" t="s">
        <v>761</v>
      </c>
      <c r="E53" s="190" t="s">
        <v>315</v>
      </c>
      <c r="F53" s="187"/>
      <c r="G53" s="18"/>
    </row>
    <row r="54" spans="1:8" s="12" customFormat="1" ht="15" customHeight="1" x14ac:dyDescent="0.2">
      <c r="A54" s="18"/>
      <c r="B54" s="242"/>
      <c r="C54" s="53" t="s">
        <v>432</v>
      </c>
      <c r="D54" s="239"/>
      <c r="E54" s="190" t="s">
        <v>181</v>
      </c>
      <c r="F54" s="187"/>
      <c r="G54" s="18"/>
    </row>
    <row r="55" spans="1:8" s="12" customFormat="1" ht="15" customHeight="1" x14ac:dyDescent="0.2">
      <c r="A55" s="18"/>
      <c r="B55" s="243"/>
      <c r="C55" s="53" t="s">
        <v>432</v>
      </c>
      <c r="D55" s="240"/>
      <c r="E55" s="190" t="s">
        <v>182</v>
      </c>
      <c r="F55" s="187"/>
      <c r="G55" s="18"/>
    </row>
    <row r="56" spans="1:8" s="12" customFormat="1" ht="42" customHeight="1" x14ac:dyDescent="0.2">
      <c r="A56" s="18"/>
      <c r="B56" s="98" t="s">
        <v>601</v>
      </c>
      <c r="C56" s="154" t="s">
        <v>428</v>
      </c>
      <c r="D56" s="87" t="s">
        <v>305</v>
      </c>
      <c r="E56" s="41" t="str">
        <f>DValue</f>
        <v>--Select--</v>
      </c>
      <c r="F56" s="41"/>
      <c r="G56" s="18"/>
      <c r="H56" t="str">
        <f>IF(OR(E56=DValue,E56=""),"Unanswered",IF(E56="Yes","",IF(AND(F56="",OR(E56="No",E56="Partial Compliance",E56="Not Applicable")),"Explanation Missing","Bad Data")))</f>
        <v>Unanswered</v>
      </c>
    </row>
    <row r="57" spans="1:8" s="12" customFormat="1" ht="42" customHeight="1" x14ac:dyDescent="0.2">
      <c r="A57" s="18"/>
      <c r="B57" s="98" t="s">
        <v>740</v>
      </c>
      <c r="C57" s="53" t="s">
        <v>428</v>
      </c>
      <c r="D57" s="88" t="s">
        <v>282</v>
      </c>
      <c r="E57" s="41" t="str">
        <f>DValue</f>
        <v>--Select--</v>
      </c>
      <c r="F57" s="41"/>
      <c r="G57" s="18"/>
      <c r="H57" t="str">
        <f>IF(OR(E57=DValue,E57=""),"Unanswered",IF(E57="Yes","",IF(AND(F57="",OR(E57="No",E57="Partial Compliance",E57="Not Applicable")),"Explanation Missing","Bad Data")))</f>
        <v>Unanswered</v>
      </c>
    </row>
    <row r="58" spans="1:8" s="12" customFormat="1" ht="42" customHeight="1" x14ac:dyDescent="0.2">
      <c r="A58" s="18"/>
      <c r="B58" s="98" t="s">
        <v>604</v>
      </c>
      <c r="C58" s="53" t="s">
        <v>428</v>
      </c>
      <c r="D58" s="87" t="s">
        <v>70</v>
      </c>
      <c r="E58" s="41" t="str">
        <f>DValue</f>
        <v>--Select--</v>
      </c>
      <c r="F58" s="41"/>
      <c r="G58" s="18"/>
      <c r="H58" t="str">
        <f>IF(OR(E58=DValue,E58=""),"Unanswered",IF(E58="Yes","",IF(AND(F58="",OR(E58="No",E58="Partial Compliance",E58="Not Applicable")),"Explanation Missing","Bad Data")))</f>
        <v>Unanswered</v>
      </c>
    </row>
    <row r="59" spans="1:8" s="12" customFormat="1" ht="42" customHeight="1" x14ac:dyDescent="0.2">
      <c r="A59" s="18"/>
      <c r="B59" s="98" t="s">
        <v>605</v>
      </c>
      <c r="C59" s="53" t="s">
        <v>428</v>
      </c>
      <c r="D59" s="87" t="s">
        <v>37</v>
      </c>
      <c r="E59" s="41" t="str">
        <f>DValue</f>
        <v>--Select--</v>
      </c>
      <c r="F59" s="41"/>
      <c r="G59" s="18"/>
      <c r="H59" s="9" t="str">
        <f>IF(OR(E59="--Select--",E59=""),"Unanswered",IF(AND(E59="Yes", OR(#REF!="",#REF!="",#REF!="")),IF(AND(#REF!="",#REF!="",#REF!=""), "Missing all additional Info", "Missing some additional info"),""))</f>
        <v>Unanswered</v>
      </c>
    </row>
    <row r="60" spans="1:8" s="12" customFormat="1" ht="15" customHeight="1" x14ac:dyDescent="0.2">
      <c r="A60" s="18"/>
      <c r="B60" s="241" t="str">
        <f ca="1">IF(C60="p",
  IF(C61= "",
   IF(E61="",
    CONCATENATE(LEFT(INDIRECT(ADDRESS(LOOKUP(2,1/($B$14:B59&lt;&gt;""),ROW($B$14:B59)),2)), MAX(ISNUMBER(VALUE(MID(INDIRECT(ADDRESS(LOOKUP(2,1/($B$14:B59&lt;&gt;""),ROW($B$14:B59)),2)),{1,2,3,4,5,6,7,8,9},1)))*{1,2,3,4,5,6,7,8,9}))+1,"."),
    CONCATENATE(LEFT(INDIRECT(ADDRESS(LOOKUP(2,1/($B$14:B59&lt;&gt;""),ROW($B$14:B59)),2)), MAX(ISNUMBER(VALUE(MID(INDIRECT(ADDRESS(LOOKUP(2,1/($B$14:B59&lt;&gt;""),ROW($B$14:B59)),2)),{1,2,3,4,5,6,7,8,9},1)))*{1,2,3,4,5,6,7,8,9}))+1,"a.")
   ),
   CONCATENATE(LEFT(INDIRECT(ADDRESS(LOOKUP(2,1/($B$14:B59&lt;&gt;""),ROW($B$14:B59)),2)), MAX(ISNUMBER(VALUE(MID(INDIRECT(ADDRESS(LOOKUP(2,1/($B$14:B59&lt;&gt;""),ROW($B$14:B59)),2)),{1,2,3,4,5,6,7,8,9},1)))*{1,2,3,4,5,6,7,8,9}))+1, ".")
  ),
  IF(C60="n",
   "",
   IF(C60="c",
    CONCATENATE(
     LEFT(INDIRECT(ADDRESS(LOOKUP(2,1/($B$14:B59&lt;&gt;""),ROW($B$14:B59)),2)), MAX(ISNUMBER(VALUE(MID(INDIRECT(ADDRESS(LOOKUP(2,1/($B$14:B59&lt;&gt;""),ROW($B$14:B59)),2)),{1,2,3,4,5,6,7,8,9},1)))*{1,2,3,4,5,6,7,8,9})),
     CHAR(CODE(MID(INDIRECT(ADDRESS(LOOKUP(2,1/($B$14:B59&lt;&gt;""),ROW($B$14:B59)),2)),LEN(INDIRECT(ADDRESS(LOOKUP(2,1/($B$14:B59&lt;&gt;""),ROW($B$14:B59)),2)))-1,LEN(INDIRECT(ADDRESS(LOOKUP(2,1/($B$14:B59&lt;&gt;""),ROW($B$14:B59)),2)))-1))+1), "."
    ),
    CONCATENATE(
     LEFT(INDIRECT(ADDRESS(LOOKUP(2,1/($B$14:B59&lt;&gt;""),ROW($B$14:B59)),2)), MAX(ISNUMBER(VALUE(MID(INDIRECT(ADDRESS(LOOKUP(2,1/($B$14:B59&lt;&gt;""),ROW($B$14:B59)),2)),{1,2,3,4,5,6,7,8,9},1)))*{1,2,3,4,5,6,7,8,9})),
     CHAR(CODE(MID(INDIRECT(ADDRESS(LOOKUP(2,1/($B$14:B59&lt;&gt;""),ROW($B$14:B59)),2)),LEN(INDIRECT(ADDRESS(LOOKUP(2,1/($B$14:B59&lt;&gt;""),ROW($B$14:B59)),2)))-1,LEN(INDIRECT(ADDRESS(LOOKUP(2,1/($B$14:B59&lt;&gt;""),ROW($B$14:B59)),2)))-1))+1), "."
    )
   )
  )
 )</f>
        <v/>
      </c>
      <c r="C60" s="53" t="s">
        <v>432</v>
      </c>
      <c r="D60" s="238" t="s">
        <v>758</v>
      </c>
      <c r="E60" s="190" t="s">
        <v>315</v>
      </c>
      <c r="F60" s="187"/>
      <c r="G60" s="18"/>
    </row>
    <row r="61" spans="1:8" s="12" customFormat="1" ht="15" customHeight="1" x14ac:dyDescent="0.2">
      <c r="A61" s="18"/>
      <c r="B61" s="242"/>
      <c r="C61" s="53" t="s">
        <v>432</v>
      </c>
      <c r="D61" s="239"/>
      <c r="E61" s="190" t="s">
        <v>181</v>
      </c>
      <c r="F61" s="187"/>
      <c r="G61" s="18"/>
    </row>
    <row r="62" spans="1:8" s="12" customFormat="1" ht="15" customHeight="1" thickBot="1" x14ac:dyDescent="0.25">
      <c r="A62" s="18"/>
      <c r="B62" s="243"/>
      <c r="C62" s="53" t="s">
        <v>432</v>
      </c>
      <c r="D62" s="240"/>
      <c r="E62" s="190" t="s">
        <v>182</v>
      </c>
      <c r="F62" s="187"/>
      <c r="G62" s="18"/>
    </row>
    <row r="63" spans="1:8" customFormat="1" ht="13.5" customHeight="1" thickTop="1" x14ac:dyDescent="0.2">
      <c r="A63" s="16"/>
      <c r="B63" s="102"/>
      <c r="C63" s="103"/>
      <c r="D63" s="104"/>
      <c r="E63" s="104"/>
      <c r="F63" s="105"/>
      <c r="G63" s="127"/>
    </row>
    <row r="64" spans="1:8" customFormat="1" ht="13.5" customHeight="1" x14ac:dyDescent="0.2">
      <c r="A64" s="16"/>
      <c r="B64" s="109"/>
      <c r="C64" s="110"/>
      <c r="D64" s="111"/>
      <c r="E64" s="112"/>
      <c r="F64" s="108"/>
      <c r="G64" s="128"/>
    </row>
    <row r="65" spans="1:8" customFormat="1" ht="13.5" customHeight="1" x14ac:dyDescent="0.2">
      <c r="A65" s="16"/>
      <c r="B65" s="106"/>
      <c r="C65" s="61"/>
      <c r="D65" s="118" t="s">
        <v>162</v>
      </c>
      <c r="E65" s="117">
        <f>COUNTIF($E$14:$E$59,D65)</f>
        <v>0</v>
      </c>
      <c r="F65" s="107"/>
      <c r="G65" s="128"/>
    </row>
    <row r="66" spans="1:8" customFormat="1" ht="13.5" customHeight="1" x14ac:dyDescent="0.2">
      <c r="A66" s="16"/>
      <c r="B66" s="106"/>
      <c r="C66" s="61"/>
      <c r="D66" s="118" t="s">
        <v>163</v>
      </c>
      <c r="E66" s="117">
        <f>COUNTIF($E$14:$E$59,D66)</f>
        <v>0</v>
      </c>
      <c r="F66" s="107"/>
      <c r="G66" s="128"/>
    </row>
    <row r="67" spans="1:8" customFormat="1" ht="13.5" customHeight="1" x14ac:dyDescent="0.2">
      <c r="A67" s="16"/>
      <c r="B67" s="106"/>
      <c r="C67" s="61"/>
      <c r="D67" s="119" t="s">
        <v>164</v>
      </c>
      <c r="E67" s="117">
        <f>COUNTIF($E$14:$E$59,D67)</f>
        <v>0</v>
      </c>
      <c r="F67" s="107"/>
      <c r="G67" s="128"/>
    </row>
    <row r="68" spans="1:8" customFormat="1" ht="16.5" customHeight="1" x14ac:dyDescent="0.25">
      <c r="A68" s="16"/>
      <c r="B68" s="113"/>
      <c r="C68" s="114"/>
      <c r="D68" s="120" t="s">
        <v>165</v>
      </c>
      <c r="E68" s="117">
        <f>COUNTIF($E$14:$E$59,D68)</f>
        <v>0</v>
      </c>
      <c r="F68" s="107"/>
      <c r="G68" s="129"/>
      <c r="H68">
        <f>SUM(COUNTIF($H$14:$H$62,"Unanswered"))</f>
        <v>19</v>
      </c>
    </row>
    <row r="69" spans="1:8" ht="21.75" customHeight="1" thickBot="1" x14ac:dyDescent="0.25">
      <c r="B69" s="115"/>
      <c r="C69" s="116"/>
      <c r="D69" s="122" t="s">
        <v>503</v>
      </c>
      <c r="E69" s="123">
        <f>SUM(E65:E68)</f>
        <v>0</v>
      </c>
      <c r="F69" s="124" t="str">
        <f>IF(SA_UA&gt;0,SA_UA &amp; " Questions remain unanswered!","")</f>
        <v>19 Questions remain unanswered!</v>
      </c>
      <c r="G69" s="130"/>
      <c r="H69"/>
    </row>
    <row r="70" spans="1:8" ht="42" hidden="1" customHeight="1" thickTop="1" x14ac:dyDescent="0.2"/>
    <row r="71" spans="1:8" ht="42" hidden="1" customHeight="1" x14ac:dyDescent="0.2"/>
    <row r="72" spans="1:8" ht="42" hidden="1" customHeight="1" x14ac:dyDescent="0.2"/>
    <row r="73" spans="1:8" ht="42" hidden="1" customHeight="1" x14ac:dyDescent="0.2"/>
    <row r="74" spans="1:8" ht="42" hidden="1" customHeight="1" x14ac:dyDescent="0.2"/>
    <row r="75" spans="1:8" ht="42" hidden="1" customHeight="1" x14ac:dyDescent="0.2"/>
    <row r="76" spans="1:8" ht="42" hidden="1" customHeight="1" x14ac:dyDescent="0.2"/>
    <row r="77" spans="1:8" ht="42" hidden="1" customHeight="1" x14ac:dyDescent="0.2"/>
    <row r="78" spans="1:8" ht="42" hidden="1" customHeight="1" x14ac:dyDescent="0.2"/>
    <row r="79" spans="1:8" ht="42" hidden="1" customHeight="1" x14ac:dyDescent="0.2"/>
    <row r="80" spans="1:8" ht="42" hidden="1" customHeight="1" x14ac:dyDescent="0.2"/>
    <row r="81" ht="42" hidden="1" customHeight="1" x14ac:dyDescent="0.2"/>
    <row r="82" ht="42" hidden="1" customHeight="1" x14ac:dyDescent="0.2"/>
    <row r="83" ht="42" hidden="1" customHeight="1" x14ac:dyDescent="0.2"/>
    <row r="84" ht="42" hidden="1" customHeight="1" x14ac:dyDescent="0.2"/>
    <row r="85" ht="42" hidden="1" customHeight="1" x14ac:dyDescent="0.2"/>
    <row r="86" ht="42" hidden="1" customHeight="1" x14ac:dyDescent="0.2"/>
    <row r="87" ht="42" hidden="1" customHeight="1" x14ac:dyDescent="0.2"/>
    <row r="88" ht="42" hidden="1" customHeight="1" x14ac:dyDescent="0.2"/>
    <row r="89" ht="42" hidden="1" customHeight="1" x14ac:dyDescent="0.2"/>
    <row r="90" ht="42" hidden="1" customHeight="1" x14ac:dyDescent="0.2"/>
    <row r="91" ht="42" hidden="1" customHeight="1" x14ac:dyDescent="0.2"/>
    <row r="92" ht="42" hidden="1" customHeight="1" x14ac:dyDescent="0.2"/>
    <row r="93" ht="42" hidden="1" customHeight="1" x14ac:dyDescent="0.2"/>
    <row r="94" ht="42" hidden="1" customHeight="1" x14ac:dyDescent="0.2"/>
    <row r="95" ht="42" hidden="1" customHeight="1" x14ac:dyDescent="0.2"/>
    <row r="96"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row r="194" ht="42" hidden="1" customHeight="1" x14ac:dyDescent="0.2"/>
  </sheetData>
  <sheetProtection algorithmName="SHA-512" hashValue="kNd98XUI0TkLfAZ+44vTOFqpJB296UkPfobhBvcqdkSK7HDKTZNcc6U7wOu+RgoEvZTmiM+224BRsx38QepirQ==" saltValue="IQShWfNInArS6aKCzxEeRQ==" spinCount="100000" sheet="1" objects="1" scenarios="1" formatRows="0" selectLockedCells="1"/>
  <customSheetViews>
    <customSheetView guid="{6FB98A3E-7EBA-4E9F-A075-0F34D8C5F91F}" showPageBreaks="1" showRowCol="0" hiddenRows="1" hiddenColumns="1" view="pageLayout" topLeftCell="A19">
      <selection activeCell="D17" sqref="D17"/>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58">
      <selection activeCell="E60" sqref="E60:H60"/>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57">
      <selection activeCell="E64" sqref="E64"/>
      <pageMargins left="0.75" right="0.75" top="0.75" bottom="1"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19">
      <selection activeCell="D17" sqref="D17"/>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topLeftCell="A59">
      <selection activeCell="E62" sqref="E62:H62"/>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26">
    <mergeCell ref="B60:B62"/>
    <mergeCell ref="D23:D25"/>
    <mergeCell ref="D27:D29"/>
    <mergeCell ref="D31:D33"/>
    <mergeCell ref="D36:D38"/>
    <mergeCell ref="D40:D42"/>
    <mergeCell ref="D44:D46"/>
    <mergeCell ref="D48:D50"/>
    <mergeCell ref="D53:D55"/>
    <mergeCell ref="D60:D62"/>
    <mergeCell ref="B36:B38"/>
    <mergeCell ref="B40:B42"/>
    <mergeCell ref="B44:B46"/>
    <mergeCell ref="B48:B50"/>
    <mergeCell ref="B53:B55"/>
    <mergeCell ref="D19:D21"/>
    <mergeCell ref="B19:B21"/>
    <mergeCell ref="B23:B25"/>
    <mergeCell ref="B27:B29"/>
    <mergeCell ref="B31:B33"/>
    <mergeCell ref="B13:C13"/>
    <mergeCell ref="B9:C10"/>
    <mergeCell ref="D9:F10"/>
    <mergeCell ref="B4:F7"/>
    <mergeCell ref="D11:F11"/>
    <mergeCell ref="D12:F12"/>
  </mergeCells>
  <phoneticPr fontId="15" type="noConversion"/>
  <conditionalFormatting sqref="F14:F17">
    <cfRule type="expression" dxfId="93" priority="290">
      <formula>AND(E14 = "Yes")</formula>
    </cfRule>
    <cfRule type="expression" dxfId="92" priority="291">
      <formula>AND(OR(E14 = "No", E14= "Partial Compliance", E14="Not Applicable"), F14 = "")</formula>
    </cfRule>
  </conditionalFormatting>
  <conditionalFormatting sqref="F56">
    <cfRule type="expression" dxfId="91" priority="263">
      <formula>AND(E56 = "Yes")</formula>
    </cfRule>
    <cfRule type="expression" dxfId="90" priority="264">
      <formula>AND(OR(E56 = "No", E56= "Partial Compliance", E56="Not Applicable"), F56 = "")</formula>
    </cfRule>
  </conditionalFormatting>
  <conditionalFormatting sqref="F57">
    <cfRule type="expression" dxfId="89" priority="260">
      <formula>AND(E57 = "Yes")</formula>
    </cfRule>
    <cfRule type="expression" dxfId="88" priority="261">
      <formula>AND(OR(E57 = "No", E57= "Partial Compliance", E57="Not Applicable"), F57 = "")</formula>
    </cfRule>
  </conditionalFormatting>
  <conditionalFormatting sqref="F58">
    <cfRule type="expression" dxfId="87" priority="257">
      <formula>AND(E58 = "Yes")</formula>
    </cfRule>
    <cfRule type="expression" dxfId="86" priority="258">
      <formula>AND(OR(E58 = "No", E58= "Partial Compliance", E58="Not Applicable"), F58 = "")</formula>
    </cfRule>
  </conditionalFormatting>
  <conditionalFormatting sqref="F19:F21">
    <cfRule type="expression" dxfId="85" priority="208">
      <formula>AND($E$18="Yes",F19="")</formula>
    </cfRule>
  </conditionalFormatting>
  <conditionalFormatting sqref="F51">
    <cfRule type="expression" dxfId="84" priority="149">
      <formula>AND(E51 = "Yes")</formula>
    </cfRule>
    <cfRule type="expression" dxfId="83" priority="150">
      <formula>AND(OR(E51 = "No", E51= "Partial Compliance", E51="Not Applicable"), F51 = "")</formula>
    </cfRule>
  </conditionalFormatting>
  <conditionalFormatting sqref="D19:D21">
    <cfRule type="expression" dxfId="82" priority="148">
      <formula>$E$18="Yes"</formula>
    </cfRule>
  </conditionalFormatting>
  <conditionalFormatting sqref="D23:D25">
    <cfRule type="expression" dxfId="81" priority="146">
      <formula>$E$22="Yes"</formula>
    </cfRule>
  </conditionalFormatting>
  <conditionalFormatting sqref="D27:D29">
    <cfRule type="expression" dxfId="80" priority="144">
      <formula>$E$26="Yes"</formula>
    </cfRule>
  </conditionalFormatting>
  <conditionalFormatting sqref="D36:D38">
    <cfRule type="expression" dxfId="79" priority="140">
      <formula>$E$35="Yes"</formula>
    </cfRule>
  </conditionalFormatting>
  <conditionalFormatting sqref="D40:D42">
    <cfRule type="expression" dxfId="78" priority="138">
      <formula>$E$39="Yes"</formula>
    </cfRule>
  </conditionalFormatting>
  <conditionalFormatting sqref="D44:D46">
    <cfRule type="expression" dxfId="77" priority="136">
      <formula>$E$43="Yes"</formula>
    </cfRule>
  </conditionalFormatting>
  <conditionalFormatting sqref="D48:D50">
    <cfRule type="expression" dxfId="76" priority="134">
      <formula>$E$47="Yes"</formula>
    </cfRule>
  </conditionalFormatting>
  <conditionalFormatting sqref="D53:D55">
    <cfRule type="expression" dxfId="75" priority="132">
      <formula>$E$52="Yes"</formula>
    </cfRule>
  </conditionalFormatting>
  <conditionalFormatting sqref="D60:D62">
    <cfRule type="expression" dxfId="74" priority="130">
      <formula>$E$59="Yes"</formula>
    </cfRule>
  </conditionalFormatting>
  <conditionalFormatting sqref="D31:D33">
    <cfRule type="expression" dxfId="73" priority="111">
      <formula>$E$30="Yes"</formula>
    </cfRule>
  </conditionalFormatting>
  <conditionalFormatting sqref="F18">
    <cfRule type="expression" dxfId="72" priority="35">
      <formula>AND(E18 = "Yes")</formula>
    </cfRule>
    <cfRule type="expression" dxfId="71" priority="36">
      <formula>AND(OR(E18 = "No", E18= "Partial Compliance", E18="Not Applicable"), F18 = "")</formula>
    </cfRule>
  </conditionalFormatting>
  <conditionalFormatting sqref="F22">
    <cfRule type="expression" dxfId="70" priority="33">
      <formula>AND(E22 = "Yes")</formula>
    </cfRule>
    <cfRule type="expression" dxfId="69" priority="34">
      <formula>AND(OR(E22 = "No", E22= "Partial Compliance", E22="Not Applicable"), F22 = "")</formula>
    </cfRule>
  </conditionalFormatting>
  <conditionalFormatting sqref="F26">
    <cfRule type="expression" dxfId="68" priority="31">
      <formula>AND(E26 = "Yes")</formula>
    </cfRule>
    <cfRule type="expression" dxfId="67" priority="32">
      <formula>AND(OR(E26 = "No", E26= "Partial Compliance", E26="Not Applicable"), F26 = "")</formula>
    </cfRule>
  </conditionalFormatting>
  <conditionalFormatting sqref="F30">
    <cfRule type="expression" dxfId="66" priority="29">
      <formula>AND(E30 = "Yes")</formula>
    </cfRule>
    <cfRule type="expression" dxfId="65" priority="30">
      <formula>AND(OR(E30 = "No", E30= "Partial Compliance", E30="Not Applicable"), F30 = "")</formula>
    </cfRule>
  </conditionalFormatting>
  <conditionalFormatting sqref="F34">
    <cfRule type="expression" dxfId="64" priority="27">
      <formula>AND(E34 = "Yes")</formula>
    </cfRule>
    <cfRule type="expression" dxfId="63" priority="28">
      <formula>AND(OR(E34 = "No", E34= "Partial Compliance", E34="Not Applicable"), F34 = "")</formula>
    </cfRule>
  </conditionalFormatting>
  <conditionalFormatting sqref="F35">
    <cfRule type="expression" dxfId="62" priority="25">
      <formula>AND(E35 = "Yes")</formula>
    </cfRule>
    <cfRule type="expression" dxfId="61" priority="26">
      <formula>AND(OR(E35 = "No", E35= "Partial Compliance", E35="Not Applicable"), F35 = "")</formula>
    </cfRule>
  </conditionalFormatting>
  <conditionalFormatting sqref="F39">
    <cfRule type="expression" dxfId="60" priority="23">
      <formula>AND(E39 = "Yes")</formula>
    </cfRule>
    <cfRule type="expression" dxfId="59" priority="24">
      <formula>AND(OR(E39 = "No", E39= "Partial Compliance", E39="Not Applicable"), F39 = "")</formula>
    </cfRule>
  </conditionalFormatting>
  <conditionalFormatting sqref="F43">
    <cfRule type="expression" dxfId="58" priority="21">
      <formula>AND(E43 = "Yes")</formula>
    </cfRule>
    <cfRule type="expression" dxfId="57" priority="22">
      <formula>AND(OR(E43 = "No", E43= "Partial Compliance", E43="Not Applicable"), F43 = "")</formula>
    </cfRule>
  </conditionalFormatting>
  <conditionalFormatting sqref="F47">
    <cfRule type="expression" dxfId="56" priority="19">
      <formula>AND(E47 = "Yes")</formula>
    </cfRule>
    <cfRule type="expression" dxfId="55" priority="20">
      <formula>AND(OR(E47 = "No", E47= "Partial Compliance", E47="Not Applicable"), F47 = "")</formula>
    </cfRule>
  </conditionalFormatting>
  <conditionalFormatting sqref="F52">
    <cfRule type="expression" dxfId="54" priority="17">
      <formula>AND(E52 = "Yes")</formula>
    </cfRule>
    <cfRule type="expression" dxfId="53" priority="18">
      <formula>AND(OR(E52 = "No", E52= "Partial Compliance", E52="Not Applicable"), F52 = "")</formula>
    </cfRule>
  </conditionalFormatting>
  <conditionalFormatting sqref="F59">
    <cfRule type="expression" dxfId="52" priority="15">
      <formula>AND(E59 = "Yes")</formula>
    </cfRule>
    <cfRule type="expression" dxfId="51" priority="16">
      <formula>AND(OR(E59 = "No", E59= "Partial Compliance", E59="Not Applicable"), F59 = "")</formula>
    </cfRule>
  </conditionalFormatting>
  <conditionalFormatting sqref="F23:F25">
    <cfRule type="expression" dxfId="50" priority="14">
      <formula>AND($E$22="Yes",F23="")</formula>
    </cfRule>
  </conditionalFormatting>
  <conditionalFormatting sqref="F27:F29">
    <cfRule type="expression" dxfId="49" priority="8">
      <formula>AND($E$26="Yes",F27="")</formula>
    </cfRule>
  </conditionalFormatting>
  <conditionalFormatting sqref="F31:F33">
    <cfRule type="expression" dxfId="48" priority="7">
      <formula>AND($E$30="Yes",F31="")</formula>
    </cfRule>
  </conditionalFormatting>
  <conditionalFormatting sqref="F36:F38">
    <cfRule type="expression" dxfId="47" priority="6">
      <formula>AND($E$35="Yes",F36="")</formula>
    </cfRule>
  </conditionalFormatting>
  <conditionalFormatting sqref="F40:F42">
    <cfRule type="expression" dxfId="46" priority="5">
      <formula>AND($E$39="Yes",F40="")</formula>
    </cfRule>
  </conditionalFormatting>
  <conditionalFormatting sqref="F44:F46">
    <cfRule type="expression" dxfId="45" priority="4">
      <formula>AND($E$43="Yes",F44="")</formula>
    </cfRule>
  </conditionalFormatting>
  <conditionalFormatting sqref="F48:F50">
    <cfRule type="expression" dxfId="44" priority="3">
      <formula>AND($E$47="Yes",F48="")</formula>
    </cfRule>
  </conditionalFormatting>
  <conditionalFormatting sqref="F53:F55">
    <cfRule type="expression" dxfId="43" priority="2">
      <formula>AND($E$52="Yes",F53="")</formula>
    </cfRule>
  </conditionalFormatting>
  <conditionalFormatting sqref="F60:F62">
    <cfRule type="expression" dxfId="42" priority="1">
      <formula>AND($E$59="Yes",F60="")</formula>
    </cfRule>
  </conditionalFormatting>
  <dataValidations count="1">
    <dataValidation type="list" allowBlank="1" showInputMessage="1" showErrorMessage="1" sqref="E39 E43 E34:E35 E47 E26 E22 E14:E18 E56:E59 E30 E51:E52">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ignoredErrors>
    <ignoredError sqref="D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97"/>
  <sheetViews>
    <sheetView topLeftCell="B1"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60.7109375" style="14" customWidth="1"/>
    <col min="7" max="7" width="0.85546875" style="15" customWidth="1"/>
    <col min="8" max="16384" width="13.1406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411</v>
      </c>
      <c r="C9" s="222"/>
      <c r="D9" s="201" t="s">
        <v>59</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42" customHeight="1" thickBot="1" x14ac:dyDescent="0.25">
      <c r="A12" s="16"/>
      <c r="B12" s="64"/>
      <c r="C12" s="65"/>
      <c r="D12" s="226" t="s">
        <v>306</v>
      </c>
      <c r="E12" s="227"/>
      <c r="F12" s="228"/>
      <c r="G12" s="16"/>
    </row>
    <row r="13" spans="1:8" s="9" customFormat="1" ht="21" customHeight="1" x14ac:dyDescent="0.2">
      <c r="A13" s="16"/>
      <c r="B13" s="230" t="s">
        <v>420</v>
      </c>
      <c r="C13" s="231"/>
      <c r="D13" s="76" t="s">
        <v>419</v>
      </c>
      <c r="E13" s="183" t="s">
        <v>415</v>
      </c>
      <c r="F13" s="183" t="s">
        <v>416</v>
      </c>
      <c r="G13" s="16"/>
    </row>
    <row r="14" spans="1:8" s="9" customFormat="1" ht="15.75" customHeight="1" x14ac:dyDescent="0.2">
      <c r="A14" s="16"/>
      <c r="B14" s="74"/>
      <c r="C14" s="75"/>
      <c r="D14" s="97" t="s">
        <v>439</v>
      </c>
      <c r="E14" s="73"/>
      <c r="F14" s="68"/>
      <c r="G14" s="16"/>
    </row>
    <row r="15" spans="1:8" s="12" customFormat="1" ht="42" customHeight="1" x14ac:dyDescent="0.2">
      <c r="A15" s="18"/>
      <c r="B15" s="94" t="s">
        <v>431</v>
      </c>
      <c r="C15" s="53" t="s">
        <v>428</v>
      </c>
      <c r="D15" s="87" t="s">
        <v>498</v>
      </c>
      <c r="E15" s="41" t="str">
        <f>DValue</f>
        <v>--Select--</v>
      </c>
      <c r="F15" s="41"/>
      <c r="G15" s="18"/>
      <c r="H15" t="str">
        <f>IF(OR(E15="--Select--",E15=""),"Unanswered",IF(E15="Yes","",IF(AND(E15&lt;&gt;"Yes",F15=""),"Explanation Missing","")))</f>
        <v>Unanswered</v>
      </c>
    </row>
    <row r="16" spans="1:8" s="12" customFormat="1" ht="42" customHeight="1" x14ac:dyDescent="0.2">
      <c r="A16" s="18"/>
      <c r="B16" s="98" t="s">
        <v>606</v>
      </c>
      <c r="C16" s="53"/>
      <c r="D16" s="87" t="s">
        <v>62</v>
      </c>
      <c r="E16" s="41" t="str">
        <f>DValue</f>
        <v>--Select--</v>
      </c>
      <c r="F16" s="41"/>
      <c r="G16" s="18"/>
      <c r="H16" t="str">
        <f t="shared" ref="H16:H33" si="0">IF(OR(E16="--Select--",E16=""),"Unanswered",IF(E16="Yes","",IF(AND(E16&lt;&gt;"Yes",F16=""),"Explanation Missing","")))</f>
        <v>Unanswered</v>
      </c>
    </row>
    <row r="17" spans="1:8" s="12" customFormat="1" ht="42" customHeight="1" x14ac:dyDescent="0.2">
      <c r="A17" s="18"/>
      <c r="B17" s="98" t="s">
        <v>607</v>
      </c>
      <c r="C17" s="53"/>
      <c r="D17" s="87" t="s">
        <v>63</v>
      </c>
      <c r="E17" s="41" t="str">
        <f>DValue</f>
        <v>--Select--</v>
      </c>
      <c r="F17" s="41"/>
      <c r="G17" s="18"/>
      <c r="H17" t="str">
        <f t="shared" si="0"/>
        <v>Unanswered</v>
      </c>
    </row>
    <row r="18" spans="1:8" s="12" customFormat="1" ht="15.75" customHeight="1" x14ac:dyDescent="0.2">
      <c r="A18" s="18"/>
      <c r="B18" s="52"/>
      <c r="C18" s="55"/>
      <c r="D18" s="97" t="s">
        <v>497</v>
      </c>
      <c r="E18" s="73"/>
      <c r="F18" s="68"/>
      <c r="G18" s="18"/>
    </row>
    <row r="19" spans="1:8" s="12" customFormat="1" ht="42" customHeight="1" x14ac:dyDescent="0.2">
      <c r="A19" s="18"/>
      <c r="B19" s="98" t="s">
        <v>518</v>
      </c>
      <c r="C19" s="53" t="s">
        <v>428</v>
      </c>
      <c r="D19" s="88" t="s">
        <v>496</v>
      </c>
      <c r="E19" s="41" t="str">
        <f>DValue</f>
        <v>--Select--</v>
      </c>
      <c r="F19" s="41"/>
      <c r="G19" s="18"/>
      <c r="H19" t="str">
        <f t="shared" si="0"/>
        <v>Unanswered</v>
      </c>
    </row>
    <row r="20" spans="1:8" s="12" customFormat="1" ht="42" customHeight="1" x14ac:dyDescent="0.2">
      <c r="A20" s="18"/>
      <c r="B20" s="98" t="s">
        <v>609</v>
      </c>
      <c r="C20" s="53"/>
      <c r="D20" s="87" t="s">
        <v>120</v>
      </c>
      <c r="E20" s="41" t="str">
        <f>DValue</f>
        <v>--Select--</v>
      </c>
      <c r="F20" s="41"/>
      <c r="G20" s="18"/>
      <c r="H20" t="str">
        <f t="shared" si="0"/>
        <v>Unanswered</v>
      </c>
    </row>
    <row r="21" spans="1:8" s="12" customFormat="1" ht="42" customHeight="1" x14ac:dyDescent="0.2">
      <c r="A21" s="18"/>
      <c r="B21" s="98" t="s">
        <v>610</v>
      </c>
      <c r="C21" s="53"/>
      <c r="D21" s="87" t="s">
        <v>151</v>
      </c>
      <c r="E21" s="41" t="str">
        <f>DValue</f>
        <v>--Select--</v>
      </c>
      <c r="F21" s="41"/>
      <c r="G21" s="18"/>
      <c r="H21" t="str">
        <f t="shared" si="0"/>
        <v>Unanswered</v>
      </c>
    </row>
    <row r="22" spans="1:8" s="13" customFormat="1" ht="42" customHeight="1" x14ac:dyDescent="0.2">
      <c r="A22" s="19"/>
      <c r="B22" s="98" t="s">
        <v>611</v>
      </c>
      <c r="C22" s="53"/>
      <c r="D22" s="87" t="s">
        <v>175</v>
      </c>
      <c r="E22" s="41" t="str">
        <f>DValue</f>
        <v>--Select--</v>
      </c>
      <c r="F22" s="41"/>
      <c r="G22" s="19"/>
      <c r="H22" t="str">
        <f t="shared" si="0"/>
        <v>Unanswered</v>
      </c>
    </row>
    <row r="23" spans="1:8" s="9" customFormat="1" ht="42" customHeight="1" x14ac:dyDescent="0.2">
      <c r="A23" s="18"/>
      <c r="B23" s="98" t="s">
        <v>612</v>
      </c>
      <c r="C23" s="53"/>
      <c r="D23" s="87" t="s">
        <v>13</v>
      </c>
      <c r="E23" s="41" t="str">
        <f>DValue</f>
        <v>--Select--</v>
      </c>
      <c r="F23" s="41"/>
      <c r="G23" s="16"/>
      <c r="H23" t="str">
        <f t="shared" si="0"/>
        <v>Unanswered</v>
      </c>
    </row>
    <row r="24" spans="1:8" s="9" customFormat="1" ht="15.75" customHeight="1" x14ac:dyDescent="0.2">
      <c r="A24" s="18"/>
      <c r="B24" s="52"/>
      <c r="C24" s="55"/>
      <c r="D24" s="97" t="s">
        <v>495</v>
      </c>
      <c r="E24" s="73"/>
      <c r="F24" s="68"/>
      <c r="G24" s="16"/>
    </row>
    <row r="25" spans="1:8" s="9" customFormat="1" ht="42" customHeight="1" x14ac:dyDescent="0.2">
      <c r="A25" s="18"/>
      <c r="B25" s="98" t="s">
        <v>626</v>
      </c>
      <c r="C25" s="53" t="s">
        <v>428</v>
      </c>
      <c r="D25" s="88" t="s">
        <v>494</v>
      </c>
      <c r="E25" s="41" t="str">
        <f>DValue</f>
        <v>--Select--</v>
      </c>
      <c r="F25" s="41"/>
      <c r="G25" s="16"/>
      <c r="H25" t="str">
        <f t="shared" si="0"/>
        <v>Unanswered</v>
      </c>
    </row>
    <row r="26" spans="1:8" s="9" customFormat="1" ht="42" customHeight="1" x14ac:dyDescent="0.2">
      <c r="A26" s="18"/>
      <c r="B26" s="98" t="s">
        <v>627</v>
      </c>
      <c r="C26" s="53"/>
      <c r="D26" s="87" t="s">
        <v>14</v>
      </c>
      <c r="E26" s="41" t="str">
        <f>DValue</f>
        <v>--Select--</v>
      </c>
      <c r="F26" s="41"/>
      <c r="G26" s="16"/>
      <c r="H26" t="str">
        <f t="shared" si="0"/>
        <v>Unanswered</v>
      </c>
    </row>
    <row r="27" spans="1:8" s="9" customFormat="1" ht="42" customHeight="1" x14ac:dyDescent="0.2">
      <c r="A27" s="18"/>
      <c r="B27" s="98" t="s">
        <v>628</v>
      </c>
      <c r="C27" s="53"/>
      <c r="D27" s="87" t="s">
        <v>130</v>
      </c>
      <c r="E27" s="41" t="str">
        <f>DValue</f>
        <v>--Select--</v>
      </c>
      <c r="F27" s="41"/>
      <c r="G27" s="16"/>
      <c r="H27" t="str">
        <f t="shared" si="0"/>
        <v>Unanswered</v>
      </c>
    </row>
    <row r="28" spans="1:8" s="9" customFormat="1" ht="42" customHeight="1" x14ac:dyDescent="0.2">
      <c r="A28" s="18"/>
      <c r="B28" s="98" t="s">
        <v>629</v>
      </c>
      <c r="C28" s="53"/>
      <c r="D28" s="87" t="s">
        <v>131</v>
      </c>
      <c r="E28" s="41" t="str">
        <f>DValue</f>
        <v>--Select--</v>
      </c>
      <c r="F28" s="41"/>
      <c r="G28" s="16"/>
      <c r="H28" t="str">
        <f t="shared" si="0"/>
        <v>Unanswered</v>
      </c>
    </row>
    <row r="29" spans="1:8" s="9" customFormat="1" ht="42" customHeight="1" x14ac:dyDescent="0.2">
      <c r="A29" s="18"/>
      <c r="B29" s="98" t="s">
        <v>630</v>
      </c>
      <c r="C29" s="53"/>
      <c r="D29" s="87" t="s">
        <v>132</v>
      </c>
      <c r="E29" s="41" t="str">
        <f>DValue</f>
        <v>--Select--</v>
      </c>
      <c r="F29" s="41"/>
      <c r="G29" s="16"/>
      <c r="H29" t="str">
        <f t="shared" si="0"/>
        <v>Unanswered</v>
      </c>
    </row>
    <row r="30" spans="1:8" s="9" customFormat="1" ht="15.75" customHeight="1" x14ac:dyDescent="0.2">
      <c r="A30" s="18"/>
      <c r="B30" s="52"/>
      <c r="C30" s="55"/>
      <c r="D30" s="97" t="s">
        <v>493</v>
      </c>
      <c r="E30" s="73"/>
      <c r="F30" s="68"/>
      <c r="G30" s="16"/>
    </row>
    <row r="31" spans="1:8" s="9" customFormat="1" ht="42" customHeight="1" x14ac:dyDescent="0.2">
      <c r="A31" s="18"/>
      <c r="B31" s="98" t="s">
        <v>568</v>
      </c>
      <c r="C31" s="53" t="s">
        <v>428</v>
      </c>
      <c r="D31" s="87" t="s">
        <v>492</v>
      </c>
      <c r="E31" s="41" t="str">
        <f>DValue</f>
        <v>--Select--</v>
      </c>
      <c r="F31" s="41"/>
      <c r="G31" s="16"/>
      <c r="H31" t="str">
        <f t="shared" si="0"/>
        <v>Unanswered</v>
      </c>
    </row>
    <row r="32" spans="1:8" s="9" customFormat="1" ht="42" customHeight="1" x14ac:dyDescent="0.2">
      <c r="A32" s="18"/>
      <c r="B32" s="98" t="s">
        <v>569</v>
      </c>
      <c r="C32" s="53"/>
      <c r="D32" s="87" t="s">
        <v>189</v>
      </c>
      <c r="E32" s="41" t="str">
        <f>DValue</f>
        <v>--Select--</v>
      </c>
      <c r="F32" s="41"/>
      <c r="G32" s="16"/>
      <c r="H32" t="str">
        <f t="shared" si="0"/>
        <v>Unanswered</v>
      </c>
    </row>
    <row r="33" spans="1:8" s="9" customFormat="1" ht="42" customHeight="1" thickBot="1" x14ac:dyDescent="0.25">
      <c r="A33" s="18"/>
      <c r="B33" s="98" t="s">
        <v>570</v>
      </c>
      <c r="C33" s="95"/>
      <c r="D33" s="101" t="s">
        <v>190</v>
      </c>
      <c r="E33" s="41" t="str">
        <f>DValue</f>
        <v>--Select--</v>
      </c>
      <c r="F33" s="41"/>
      <c r="G33" s="16"/>
      <c r="H33" t="str">
        <f t="shared" si="0"/>
        <v>Unanswered</v>
      </c>
    </row>
    <row r="34" spans="1:8" customFormat="1" ht="13.5" customHeight="1" thickTop="1" x14ac:dyDescent="0.2">
      <c r="A34" s="16"/>
      <c r="B34" s="102"/>
      <c r="C34" s="103"/>
      <c r="D34" s="104"/>
      <c r="E34" s="104"/>
      <c r="F34" s="105"/>
      <c r="G34" s="16"/>
    </row>
    <row r="35" spans="1:8" customFormat="1" ht="13.5" customHeight="1" x14ac:dyDescent="0.2">
      <c r="A35" s="16"/>
      <c r="B35" s="109"/>
      <c r="C35" s="110"/>
      <c r="D35" s="111"/>
      <c r="E35" s="112"/>
      <c r="F35" s="108"/>
      <c r="G35" s="16"/>
    </row>
    <row r="36" spans="1:8" customFormat="1" ht="13.5" customHeight="1" x14ac:dyDescent="0.2">
      <c r="A36" s="16"/>
      <c r="B36" s="106"/>
      <c r="C36" s="61"/>
      <c r="D36" s="118" t="s">
        <v>162</v>
      </c>
      <c r="E36" s="117">
        <f>COUNTIF($E$15:$E$33,D36)</f>
        <v>0</v>
      </c>
      <c r="F36" s="107"/>
      <c r="G36" s="16"/>
    </row>
    <row r="37" spans="1:8" customFormat="1" ht="13.5" customHeight="1" x14ac:dyDescent="0.2">
      <c r="A37" s="16"/>
      <c r="B37" s="106"/>
      <c r="C37" s="61"/>
      <c r="D37" s="118" t="s">
        <v>163</v>
      </c>
      <c r="E37" s="117">
        <f>COUNTIF($E$15:$E$33,D37)</f>
        <v>0</v>
      </c>
      <c r="F37" s="107"/>
      <c r="G37" s="16"/>
    </row>
    <row r="38" spans="1:8" customFormat="1" ht="13.5" customHeight="1" x14ac:dyDescent="0.2">
      <c r="A38" s="16"/>
      <c r="B38" s="106"/>
      <c r="C38" s="61"/>
      <c r="D38" s="119" t="s">
        <v>164</v>
      </c>
      <c r="E38" s="117">
        <f>COUNTIF($E$15:$E$33,D38)</f>
        <v>0</v>
      </c>
      <c r="F38" s="107"/>
      <c r="G38" s="16"/>
    </row>
    <row r="39" spans="1:8" customFormat="1" ht="16.5" customHeight="1" x14ac:dyDescent="0.2">
      <c r="A39" s="16"/>
      <c r="B39" s="113"/>
      <c r="C39" s="114"/>
      <c r="D39" s="120" t="s">
        <v>165</v>
      </c>
      <c r="E39" s="117">
        <f>COUNTIF($E$15:$E$33,D39)</f>
        <v>0</v>
      </c>
      <c r="F39" s="107"/>
      <c r="G39" s="16"/>
      <c r="H39">
        <f>SUM(COUNTIF($H$15:$H$33,"Unanswered"))</f>
        <v>16</v>
      </c>
    </row>
    <row r="40" spans="1:8" ht="21.75" customHeight="1" thickBot="1" x14ac:dyDescent="0.25">
      <c r="B40" s="115"/>
      <c r="C40" s="116"/>
      <c r="D40" s="122" t="s">
        <v>503</v>
      </c>
      <c r="E40" s="123">
        <f>SUM(E36:E39)</f>
        <v>0</v>
      </c>
      <c r="F40" s="124" t="str">
        <f>IF(LP_UA&gt;0,LP_UA &amp; " Questions remain unanswered!","")</f>
        <v>16 Questions remain unanswered!</v>
      </c>
    </row>
    <row r="41" spans="1:8" ht="13.5" hidden="1" thickTop="1" x14ac:dyDescent="0.2"/>
    <row r="42" spans="1:8" hidden="1" x14ac:dyDescent="0.2"/>
    <row r="43" spans="1:8" hidden="1" x14ac:dyDescent="0.2"/>
    <row r="44" spans="1:8" hidden="1" x14ac:dyDescent="0.2"/>
    <row r="45" spans="1:8" hidden="1" x14ac:dyDescent="0.2"/>
    <row r="46" spans="1:8" hidden="1" x14ac:dyDescent="0.2"/>
    <row r="47" spans="1:8" hidden="1" x14ac:dyDescent="0.2"/>
    <row r="48" spans="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sheetData>
  <sheetProtection algorithmName="SHA-512" hashValue="/iC0Kh8Y1p1dI9Hg0Rw6LY0R2EmgPTYA80lK3m1k2gI8Na9EhdG//K+X+863zew4kylYemCMO5ncd3L7Jn+ZFw==" saltValue="0eVMgjLMLZCbY5u0tvtjTA==" spinCount="100000" sheet="1" objects="1" scenarios="1" formatRows="0" selectLockedCells="1"/>
  <customSheetViews>
    <customSheetView guid="{6FB98A3E-7EBA-4E9F-A075-0F34D8C5F91F}" showPageBreaks="1" showRowCol="0" hiddenRows="1" hiddenColumns="1" view="pageLayout" topLeftCell="A16">
      <selection activeCell="B6" sqref="B6:I6"/>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0">
      <selection activeCell="I31" sqref="I31"/>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17">
      <selection activeCell="F32" sqref="F32"/>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 guid="{42FAA9D6-C207-471C-947A-089C2839C129}" showPageBreaks="1" showRowCol="0" hiddenRows="1" hiddenColumns="1" view="pageLayout" topLeftCell="A16">
      <selection activeCell="B6" sqref="B6:I6"/>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topLeftCell="A14">
      <selection activeCell="H31" sqref="H31"/>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F17 F19:F23 F25:F29 F31:F33">
    <cfRule type="expression" dxfId="41" priority="1">
      <formula>AND(E15 = "Yes")</formula>
    </cfRule>
    <cfRule type="expression" dxfId="40" priority="2">
      <formula>AND(OR(E15 = "No", E15= "Partial Compliance", E15="Not Applicable"), F15 = "")</formula>
    </cfRule>
  </conditionalFormatting>
  <dataValidations count="1">
    <dataValidation type="list" allowBlank="1" showInputMessage="1" showErrorMessage="1" sqref="E15:E33">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rowBreaks count="2" manualBreakCount="2">
    <brk id="17" min="1" max="5" man="1"/>
    <brk id="29"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95"/>
  <sheetViews>
    <sheetView topLeftCell="B1"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60.7109375" style="14" customWidth="1"/>
    <col min="7" max="7" width="0.42578125" style="15" customWidth="1"/>
    <col min="8" max="8" width="62.85546875" style="10" hidden="1" customWidth="1"/>
    <col min="9" max="9" width="2" style="10" hidden="1" customWidth="1"/>
    <col min="10" max="16384" width="1"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398</v>
      </c>
      <c r="C9" s="222"/>
      <c r="D9" s="201" t="s">
        <v>0</v>
      </c>
      <c r="E9" s="202"/>
      <c r="F9" s="203"/>
      <c r="G9" s="16"/>
    </row>
    <row r="10" spans="1:8" ht="19.5" customHeight="1" x14ac:dyDescent="0.2">
      <c r="A10" s="16"/>
      <c r="B10" s="209"/>
      <c r="C10" s="223"/>
      <c r="D10" s="204"/>
      <c r="E10" s="205"/>
      <c r="F10" s="206"/>
      <c r="G10" s="16"/>
    </row>
    <row r="11" spans="1:8" s="9" customFormat="1" ht="6.75" customHeight="1" x14ac:dyDescent="0.2">
      <c r="A11" s="16"/>
      <c r="B11" s="5"/>
      <c r="C11" s="6"/>
      <c r="D11" s="219"/>
      <c r="E11" s="220"/>
      <c r="F11" s="221"/>
      <c r="G11" s="16"/>
    </row>
    <row r="12" spans="1:8" s="9" customFormat="1" ht="34.5" customHeight="1" thickBot="1" x14ac:dyDescent="0.25">
      <c r="A12" s="16"/>
      <c r="B12" s="64"/>
      <c r="C12" s="65"/>
      <c r="D12" s="226" t="s">
        <v>246</v>
      </c>
      <c r="E12" s="227"/>
      <c r="F12" s="228"/>
      <c r="G12" s="16"/>
    </row>
    <row r="13" spans="1:8" s="9" customFormat="1" ht="21" customHeight="1" x14ac:dyDescent="0.2">
      <c r="A13" s="16"/>
      <c r="B13" s="230" t="s">
        <v>420</v>
      </c>
      <c r="C13" s="231"/>
      <c r="D13" s="76" t="s">
        <v>419</v>
      </c>
      <c r="E13" s="183" t="s">
        <v>415</v>
      </c>
      <c r="F13" s="183" t="s">
        <v>416</v>
      </c>
      <c r="G13" s="16"/>
    </row>
    <row r="14" spans="1:8" s="9" customFormat="1" ht="15.75" customHeight="1" x14ac:dyDescent="0.2">
      <c r="A14" s="16"/>
      <c r="B14" s="168"/>
      <c r="C14" s="169"/>
      <c r="D14" s="132" t="s">
        <v>439</v>
      </c>
      <c r="E14" s="73"/>
      <c r="F14" s="68"/>
      <c r="G14" s="16"/>
    </row>
    <row r="15" spans="1:8" s="12" customFormat="1" ht="42" customHeight="1" x14ac:dyDescent="0.2">
      <c r="A15" s="18"/>
      <c r="B15" s="94" t="s">
        <v>129</v>
      </c>
      <c r="C15" s="155"/>
      <c r="D15" s="139" t="s">
        <v>499</v>
      </c>
      <c r="E15" s="41" t="str">
        <f>DValue</f>
        <v>--Select--</v>
      </c>
      <c r="F15" s="41"/>
      <c r="G15" s="18"/>
      <c r="H15" t="str">
        <f t="shared" ref="H15:H24" si="0">IF(OR(E15="--Select--",E15=""),"Unanswered",IF(E15="Yes","",IF(AND(E15&lt;&gt;"Yes",F15=""),"Explanation Missing","")))</f>
        <v>Unanswered</v>
      </c>
    </row>
    <row r="16" spans="1:8" s="12" customFormat="1" ht="15.75" customHeight="1" x14ac:dyDescent="0.2">
      <c r="A16" s="18"/>
      <c r="B16" s="54"/>
      <c r="C16" s="170"/>
      <c r="D16" s="132" t="s">
        <v>501</v>
      </c>
      <c r="E16" s="73"/>
      <c r="F16" s="68"/>
      <c r="G16" s="18"/>
    </row>
    <row r="17" spans="1:8" s="12" customFormat="1" ht="42" customHeight="1" x14ac:dyDescent="0.2">
      <c r="A17" s="18"/>
      <c r="B17" s="98" t="s">
        <v>518</v>
      </c>
      <c r="C17" s="155" t="s">
        <v>428</v>
      </c>
      <c r="D17" s="139" t="s">
        <v>500</v>
      </c>
      <c r="E17" s="41" t="str">
        <f t="shared" ref="E17:E24" si="1">DValue</f>
        <v>--Select--</v>
      </c>
      <c r="F17" s="41"/>
      <c r="G17" s="18"/>
      <c r="H17" t="str">
        <f t="shared" si="0"/>
        <v>Unanswered</v>
      </c>
    </row>
    <row r="18" spans="1:8" s="12" customFormat="1" ht="42" customHeight="1" x14ac:dyDescent="0.2">
      <c r="A18" s="18"/>
      <c r="B18" s="98" t="s">
        <v>609</v>
      </c>
      <c r="C18" s="155"/>
      <c r="D18" s="139" t="s">
        <v>40</v>
      </c>
      <c r="E18" s="41" t="str">
        <f t="shared" si="1"/>
        <v>--Select--</v>
      </c>
      <c r="F18" s="41"/>
      <c r="G18" s="18"/>
      <c r="H18" t="str">
        <f t="shared" si="0"/>
        <v>Unanswered</v>
      </c>
    </row>
    <row r="19" spans="1:8" s="12" customFormat="1" ht="42" customHeight="1" x14ac:dyDescent="0.2">
      <c r="A19" s="18"/>
      <c r="B19" s="98" t="s">
        <v>610</v>
      </c>
      <c r="C19" s="155"/>
      <c r="D19" s="139" t="s">
        <v>41</v>
      </c>
      <c r="E19" s="41" t="str">
        <f t="shared" si="1"/>
        <v>--Select--</v>
      </c>
      <c r="F19" s="41"/>
      <c r="G19" s="18"/>
      <c r="H19" t="str">
        <f t="shared" si="0"/>
        <v>Unanswered</v>
      </c>
    </row>
    <row r="20" spans="1:8" s="12" customFormat="1" ht="42" customHeight="1" x14ac:dyDescent="0.2">
      <c r="A20" s="18"/>
      <c r="B20" s="98" t="s">
        <v>611</v>
      </c>
      <c r="C20" s="155"/>
      <c r="D20" s="139" t="s">
        <v>57</v>
      </c>
      <c r="E20" s="41" t="str">
        <f t="shared" si="1"/>
        <v>--Select--</v>
      </c>
      <c r="F20" s="41"/>
      <c r="G20" s="18"/>
      <c r="H20" t="str">
        <f t="shared" si="0"/>
        <v>Unanswered</v>
      </c>
    </row>
    <row r="21" spans="1:8" s="12" customFormat="1" ht="42" customHeight="1" x14ac:dyDescent="0.2">
      <c r="A21" s="18"/>
      <c r="B21" s="98" t="s">
        <v>612</v>
      </c>
      <c r="C21" s="155"/>
      <c r="D21" s="139" t="s">
        <v>307</v>
      </c>
      <c r="E21" s="41" t="str">
        <f t="shared" si="1"/>
        <v>--Select--</v>
      </c>
      <c r="F21" s="41"/>
      <c r="G21" s="18"/>
      <c r="H21" t="str">
        <f t="shared" si="0"/>
        <v>Unanswered</v>
      </c>
    </row>
    <row r="22" spans="1:8" s="13" customFormat="1" ht="42" customHeight="1" x14ac:dyDescent="0.2">
      <c r="A22" s="19"/>
      <c r="B22" s="98" t="s">
        <v>613</v>
      </c>
      <c r="C22" s="155"/>
      <c r="D22" s="131" t="s">
        <v>243</v>
      </c>
      <c r="E22" s="41" t="str">
        <f t="shared" si="1"/>
        <v>--Select--</v>
      </c>
      <c r="F22" s="41"/>
      <c r="G22" s="19"/>
      <c r="H22" t="str">
        <f t="shared" si="0"/>
        <v>Unanswered</v>
      </c>
    </row>
    <row r="23" spans="1:8" s="9" customFormat="1" ht="42" customHeight="1" x14ac:dyDescent="0.2">
      <c r="A23" s="18"/>
      <c r="B23" s="98" t="s">
        <v>614</v>
      </c>
      <c r="C23" s="155"/>
      <c r="D23" s="139" t="s">
        <v>244</v>
      </c>
      <c r="E23" s="41" t="str">
        <f t="shared" si="1"/>
        <v>--Select--</v>
      </c>
      <c r="F23" s="41"/>
      <c r="G23" s="16"/>
      <c r="H23" t="str">
        <f t="shared" si="0"/>
        <v>Unanswered</v>
      </c>
    </row>
    <row r="24" spans="1:8" s="9" customFormat="1" ht="42" customHeight="1" thickBot="1" x14ac:dyDescent="0.25">
      <c r="A24" s="18"/>
      <c r="B24" s="98" t="s">
        <v>615</v>
      </c>
      <c r="C24" s="95"/>
      <c r="D24" s="101" t="s">
        <v>245</v>
      </c>
      <c r="E24" s="41" t="str">
        <f t="shared" si="1"/>
        <v>--Select--</v>
      </c>
      <c r="F24" s="41"/>
      <c r="G24" s="16"/>
      <c r="H24" t="str">
        <f t="shared" si="0"/>
        <v>Unanswered</v>
      </c>
    </row>
    <row r="25" spans="1:8" customFormat="1" ht="13.5" customHeight="1" thickTop="1" x14ac:dyDescent="0.2">
      <c r="A25" s="16"/>
      <c r="B25" s="102"/>
      <c r="C25" s="103"/>
      <c r="D25" s="104"/>
      <c r="E25" s="104"/>
      <c r="F25" s="105"/>
      <c r="G25" s="16"/>
    </row>
    <row r="26" spans="1:8" customFormat="1" ht="13.5" customHeight="1" x14ac:dyDescent="0.2">
      <c r="A26" s="16"/>
      <c r="B26" s="109"/>
      <c r="C26" s="110"/>
      <c r="D26" s="111"/>
      <c r="E26" s="112"/>
      <c r="F26" s="108"/>
      <c r="G26" s="16"/>
    </row>
    <row r="27" spans="1:8" customFormat="1" ht="13.5" customHeight="1" x14ac:dyDescent="0.2">
      <c r="A27" s="16"/>
      <c r="B27" s="106"/>
      <c r="C27" s="61"/>
      <c r="D27" s="118" t="s">
        <v>162</v>
      </c>
      <c r="E27" s="117">
        <f>COUNTIF($E$15:$E$24,D27)</f>
        <v>0</v>
      </c>
      <c r="F27" s="107"/>
      <c r="G27" s="16"/>
    </row>
    <row r="28" spans="1:8" customFormat="1" ht="13.5" customHeight="1" x14ac:dyDescent="0.2">
      <c r="A28" s="16"/>
      <c r="B28" s="106"/>
      <c r="C28" s="61"/>
      <c r="D28" s="118" t="s">
        <v>163</v>
      </c>
      <c r="E28" s="117">
        <f>COUNTIF($E$15:$E$24,D28)</f>
        <v>0</v>
      </c>
      <c r="F28" s="107"/>
      <c r="G28" s="16"/>
    </row>
    <row r="29" spans="1:8" customFormat="1" ht="13.5" customHeight="1" x14ac:dyDescent="0.2">
      <c r="A29" s="16"/>
      <c r="B29" s="106"/>
      <c r="C29" s="61"/>
      <c r="D29" s="119" t="s">
        <v>164</v>
      </c>
      <c r="E29" s="117">
        <f>COUNTIF($E$15:$E$24,D29)</f>
        <v>0</v>
      </c>
      <c r="F29" s="107"/>
      <c r="G29" s="16"/>
    </row>
    <row r="30" spans="1:8" customFormat="1" ht="16.5" customHeight="1" x14ac:dyDescent="0.2">
      <c r="A30" s="16"/>
      <c r="B30" s="113"/>
      <c r="C30" s="114"/>
      <c r="D30" s="120" t="s">
        <v>165</v>
      </c>
      <c r="E30" s="117">
        <f>COUNTIF($E$15:$E$24,D30)</f>
        <v>0</v>
      </c>
      <c r="F30" s="107"/>
      <c r="G30" s="16"/>
      <c r="H30">
        <f>SUM(COUNTIF(H15:H24,"Unanswered"))</f>
        <v>9</v>
      </c>
    </row>
    <row r="31" spans="1:8" ht="21.75" customHeight="1" thickBot="1" x14ac:dyDescent="0.25">
      <c r="A31" s="16"/>
      <c r="B31" s="115"/>
      <c r="C31" s="116"/>
      <c r="D31" s="122" t="s">
        <v>503</v>
      </c>
      <c r="E31" s="123">
        <f>SUM(E27:E30)</f>
        <v>0</v>
      </c>
      <c r="F31" s="124" t="str">
        <f>IF(VC_UA&gt;0,VC_UA &amp; " Questions remain unanswered!","")</f>
        <v>9 Questions remain unanswered!</v>
      </c>
      <c r="G31" s="16"/>
    </row>
    <row r="32" spans="1:8" ht="42" hidden="1" customHeight="1" thickTop="1" x14ac:dyDescent="0.2"/>
    <row r="33" spans="2:7" ht="42" hidden="1" customHeight="1" x14ac:dyDescent="0.2"/>
    <row r="34" spans="2:7" ht="42" hidden="1" customHeight="1" x14ac:dyDescent="0.2"/>
    <row r="35" spans="2:7" ht="42" hidden="1" customHeight="1" x14ac:dyDescent="0.2">
      <c r="B35" s="15"/>
      <c r="C35" s="10"/>
      <c r="E35" s="10"/>
      <c r="F35" s="10"/>
      <c r="G35" s="10"/>
    </row>
    <row r="36" spans="2:7" ht="42" hidden="1" customHeight="1" x14ac:dyDescent="0.2">
      <c r="B36" s="15"/>
      <c r="C36" s="10"/>
      <c r="E36" s="10"/>
      <c r="F36" s="10"/>
      <c r="G36" s="10"/>
    </row>
    <row r="37" spans="2:7" ht="42" hidden="1" customHeight="1" x14ac:dyDescent="0.2">
      <c r="B37" s="15"/>
      <c r="C37" s="10"/>
      <c r="E37" s="10"/>
      <c r="F37" s="10"/>
      <c r="G37" s="10"/>
    </row>
    <row r="38" spans="2:7" ht="42" hidden="1" customHeight="1" x14ac:dyDescent="0.2">
      <c r="B38" s="15"/>
      <c r="C38" s="10"/>
      <c r="E38" s="10"/>
      <c r="F38" s="10"/>
      <c r="G38" s="10"/>
    </row>
    <row r="39" spans="2:7" ht="42" hidden="1" customHeight="1" x14ac:dyDescent="0.2">
      <c r="B39" s="15"/>
      <c r="C39" s="10"/>
      <c r="E39" s="10"/>
      <c r="F39" s="10"/>
      <c r="G39" s="10"/>
    </row>
    <row r="40" spans="2:7" ht="42" hidden="1" customHeight="1" x14ac:dyDescent="0.2">
      <c r="B40" s="15"/>
      <c r="C40" s="10"/>
      <c r="E40" s="10"/>
      <c r="F40" s="10"/>
      <c r="G40" s="10"/>
    </row>
    <row r="41" spans="2:7" ht="42" hidden="1" customHeight="1" x14ac:dyDescent="0.2">
      <c r="B41" s="15"/>
      <c r="C41" s="10"/>
      <c r="E41" s="10"/>
      <c r="F41" s="10"/>
      <c r="G41" s="10"/>
    </row>
    <row r="42" spans="2:7" ht="42" hidden="1" customHeight="1" x14ac:dyDescent="0.2">
      <c r="B42" s="15"/>
      <c r="C42" s="10"/>
      <c r="E42" s="10"/>
      <c r="F42" s="10"/>
      <c r="G42" s="10"/>
    </row>
    <row r="43" spans="2:7" ht="42" hidden="1" customHeight="1" x14ac:dyDescent="0.2">
      <c r="B43" s="15"/>
      <c r="C43" s="10"/>
      <c r="E43" s="10"/>
      <c r="F43" s="10"/>
      <c r="G43" s="10"/>
    </row>
    <row r="44" spans="2:7" ht="42" hidden="1" customHeight="1" x14ac:dyDescent="0.2">
      <c r="B44" s="15"/>
      <c r="C44" s="10"/>
      <c r="E44" s="10"/>
      <c r="F44" s="10"/>
      <c r="G44" s="10"/>
    </row>
    <row r="45" spans="2:7" ht="42" hidden="1" customHeight="1" x14ac:dyDescent="0.2">
      <c r="B45" s="15"/>
      <c r="C45" s="10"/>
      <c r="E45" s="10"/>
      <c r="F45" s="10"/>
      <c r="G45" s="10"/>
    </row>
    <row r="46" spans="2:7" ht="42" hidden="1" customHeight="1" x14ac:dyDescent="0.2">
      <c r="B46" s="15"/>
      <c r="C46" s="10"/>
      <c r="E46" s="10"/>
      <c r="F46" s="10"/>
      <c r="G46" s="10"/>
    </row>
    <row r="47" spans="2:7" ht="42" hidden="1" customHeight="1" x14ac:dyDescent="0.2">
      <c r="B47" s="15"/>
      <c r="C47" s="10"/>
      <c r="E47" s="10"/>
      <c r="F47" s="10"/>
      <c r="G47" s="10"/>
    </row>
    <row r="48" spans="2:7" ht="42" hidden="1" customHeight="1" x14ac:dyDescent="0.2">
      <c r="B48" s="15"/>
      <c r="C48" s="10"/>
      <c r="E48" s="10"/>
      <c r="F48" s="10"/>
      <c r="G48" s="10"/>
    </row>
    <row r="49" spans="2:7" ht="42" hidden="1" customHeight="1" x14ac:dyDescent="0.2">
      <c r="B49" s="15"/>
      <c r="C49" s="10"/>
      <c r="E49" s="10"/>
      <c r="F49" s="10"/>
      <c r="G49" s="10"/>
    </row>
    <row r="50" spans="2:7" ht="42" hidden="1" customHeight="1" x14ac:dyDescent="0.2">
      <c r="B50" s="15"/>
      <c r="C50" s="10"/>
      <c r="E50" s="10"/>
      <c r="F50" s="10"/>
      <c r="G50" s="10"/>
    </row>
    <row r="51" spans="2:7" ht="42" hidden="1" customHeight="1" x14ac:dyDescent="0.2">
      <c r="B51" s="15"/>
      <c r="C51" s="10"/>
      <c r="E51" s="10"/>
      <c r="F51" s="10"/>
      <c r="G51" s="10"/>
    </row>
    <row r="52" spans="2:7" ht="42" hidden="1" customHeight="1" x14ac:dyDescent="0.2">
      <c r="B52" s="15"/>
      <c r="C52" s="10"/>
      <c r="E52" s="10"/>
      <c r="F52" s="10"/>
      <c r="G52" s="10"/>
    </row>
    <row r="53" spans="2:7" ht="42" hidden="1" customHeight="1" x14ac:dyDescent="0.2">
      <c r="B53" s="15"/>
      <c r="C53" s="10"/>
      <c r="E53" s="10"/>
      <c r="F53" s="10"/>
      <c r="G53" s="10"/>
    </row>
    <row r="54" spans="2:7" ht="42" hidden="1" customHeight="1" x14ac:dyDescent="0.2">
      <c r="B54" s="15"/>
      <c r="C54" s="10"/>
      <c r="E54" s="10"/>
      <c r="F54" s="10"/>
      <c r="G54" s="10"/>
    </row>
    <row r="55" spans="2:7" ht="42" hidden="1" customHeight="1" x14ac:dyDescent="0.2">
      <c r="B55" s="15"/>
      <c r="C55" s="10"/>
      <c r="E55" s="10"/>
      <c r="F55" s="10"/>
      <c r="G55" s="10"/>
    </row>
    <row r="56" spans="2:7" ht="42" hidden="1" customHeight="1" x14ac:dyDescent="0.2">
      <c r="B56" s="15"/>
      <c r="C56" s="10"/>
      <c r="E56" s="10"/>
      <c r="F56" s="10"/>
      <c r="G56" s="10"/>
    </row>
    <row r="57" spans="2:7" ht="42" hidden="1" customHeight="1" x14ac:dyDescent="0.2">
      <c r="B57" s="15"/>
      <c r="C57" s="10"/>
      <c r="E57" s="10"/>
      <c r="F57" s="10"/>
      <c r="G57" s="10"/>
    </row>
    <row r="58" spans="2:7" ht="42" hidden="1" customHeight="1" x14ac:dyDescent="0.2">
      <c r="B58" s="15"/>
      <c r="C58" s="10"/>
      <c r="E58" s="10"/>
      <c r="F58" s="10"/>
      <c r="G58" s="10"/>
    </row>
    <row r="59" spans="2:7" ht="42" hidden="1" customHeight="1" x14ac:dyDescent="0.2">
      <c r="B59" s="15"/>
      <c r="C59" s="10"/>
      <c r="E59" s="10"/>
      <c r="F59" s="10"/>
      <c r="G59" s="10"/>
    </row>
    <row r="60" spans="2:7" ht="42" hidden="1" customHeight="1" x14ac:dyDescent="0.2">
      <c r="B60" s="15"/>
      <c r="C60" s="10"/>
      <c r="E60" s="10"/>
      <c r="F60" s="10"/>
      <c r="G60" s="10"/>
    </row>
    <row r="61" spans="2:7" ht="42" hidden="1" customHeight="1" x14ac:dyDescent="0.2">
      <c r="B61" s="15"/>
      <c r="C61" s="10"/>
      <c r="E61" s="10"/>
      <c r="F61" s="10"/>
      <c r="G61" s="10"/>
    </row>
    <row r="62" spans="2:7" ht="42" hidden="1" customHeight="1" x14ac:dyDescent="0.2">
      <c r="B62" s="15"/>
      <c r="C62" s="10"/>
      <c r="E62" s="10"/>
      <c r="F62" s="10"/>
      <c r="G62" s="10"/>
    </row>
    <row r="63" spans="2:7" ht="42" hidden="1" customHeight="1" x14ac:dyDescent="0.2">
      <c r="B63" s="15"/>
      <c r="C63" s="10"/>
      <c r="E63" s="10"/>
      <c r="F63" s="10"/>
      <c r="G63" s="10"/>
    </row>
    <row r="64" spans="2:7" ht="42" hidden="1" customHeight="1" x14ac:dyDescent="0.2">
      <c r="B64" s="15"/>
      <c r="C64" s="10"/>
      <c r="E64" s="10"/>
      <c r="F64" s="10"/>
      <c r="G64" s="10"/>
    </row>
    <row r="65" spans="2:7" ht="42" hidden="1" customHeight="1" x14ac:dyDescent="0.2">
      <c r="B65" s="15"/>
      <c r="C65" s="10"/>
      <c r="E65" s="10"/>
      <c r="F65" s="10"/>
      <c r="G65" s="10"/>
    </row>
    <row r="66" spans="2:7" ht="42" hidden="1" customHeight="1" x14ac:dyDescent="0.2">
      <c r="B66" s="15"/>
      <c r="C66" s="10"/>
      <c r="E66" s="10"/>
      <c r="F66" s="10"/>
      <c r="G66" s="10"/>
    </row>
    <row r="67" spans="2:7" ht="42" hidden="1" customHeight="1" x14ac:dyDescent="0.2">
      <c r="B67" s="15"/>
      <c r="C67" s="10"/>
      <c r="E67" s="10"/>
      <c r="F67" s="10"/>
      <c r="G67" s="10"/>
    </row>
    <row r="68" spans="2:7" ht="42" hidden="1" customHeight="1" x14ac:dyDescent="0.2">
      <c r="B68" s="15"/>
      <c r="C68" s="10"/>
      <c r="E68" s="10"/>
      <c r="F68" s="10"/>
      <c r="G68" s="10"/>
    </row>
    <row r="69" spans="2:7" ht="42" hidden="1" customHeight="1" x14ac:dyDescent="0.2">
      <c r="B69" s="15"/>
      <c r="C69" s="10"/>
      <c r="E69" s="10"/>
      <c r="F69" s="10"/>
      <c r="G69" s="10"/>
    </row>
    <row r="70" spans="2:7" ht="42" hidden="1" customHeight="1" x14ac:dyDescent="0.2">
      <c r="B70" s="15"/>
      <c r="C70" s="10"/>
      <c r="E70" s="10"/>
      <c r="F70" s="10"/>
      <c r="G70" s="10"/>
    </row>
    <row r="71" spans="2:7" ht="42" hidden="1" customHeight="1" x14ac:dyDescent="0.2">
      <c r="B71" s="15"/>
      <c r="C71" s="10"/>
      <c r="E71" s="10"/>
      <c r="F71" s="10"/>
      <c r="G71" s="10"/>
    </row>
    <row r="72" spans="2:7" ht="42" hidden="1" customHeight="1" x14ac:dyDescent="0.2">
      <c r="B72" s="15"/>
      <c r="C72" s="10"/>
      <c r="E72" s="10"/>
      <c r="F72" s="10"/>
      <c r="G72" s="10"/>
    </row>
    <row r="73" spans="2:7" ht="42" hidden="1" customHeight="1" x14ac:dyDescent="0.2">
      <c r="B73" s="15"/>
      <c r="C73" s="10"/>
      <c r="E73" s="10"/>
      <c r="F73" s="10"/>
      <c r="G73" s="10"/>
    </row>
    <row r="74" spans="2:7" ht="42" hidden="1" customHeight="1" x14ac:dyDescent="0.2">
      <c r="B74" s="15"/>
      <c r="C74" s="10"/>
      <c r="E74" s="10"/>
      <c r="F74" s="10"/>
      <c r="G74" s="10"/>
    </row>
    <row r="75" spans="2:7" ht="42" hidden="1" customHeight="1" x14ac:dyDescent="0.2">
      <c r="B75" s="15"/>
      <c r="C75" s="10"/>
      <c r="E75" s="10"/>
      <c r="F75" s="10"/>
      <c r="G75" s="10"/>
    </row>
    <row r="76" spans="2:7" ht="42" hidden="1" customHeight="1" x14ac:dyDescent="0.2">
      <c r="B76" s="15"/>
      <c r="C76" s="10"/>
      <c r="E76" s="10"/>
      <c r="F76" s="10"/>
      <c r="G76" s="10"/>
    </row>
    <row r="77" spans="2:7" ht="42" hidden="1" customHeight="1" x14ac:dyDescent="0.2">
      <c r="B77" s="15"/>
      <c r="C77" s="10"/>
      <c r="E77" s="10"/>
      <c r="F77" s="10"/>
      <c r="G77" s="10"/>
    </row>
    <row r="78" spans="2:7" ht="42" hidden="1" customHeight="1" x14ac:dyDescent="0.2">
      <c r="B78" s="15"/>
      <c r="C78" s="10"/>
      <c r="E78" s="10"/>
      <c r="F78" s="10"/>
      <c r="G78" s="10"/>
    </row>
    <row r="79" spans="2:7" ht="42" hidden="1" customHeight="1" x14ac:dyDescent="0.2">
      <c r="B79" s="15"/>
      <c r="C79" s="10"/>
      <c r="E79" s="10"/>
      <c r="F79" s="10"/>
      <c r="G79" s="10"/>
    </row>
    <row r="80" spans="2:7" ht="42" hidden="1" customHeight="1" x14ac:dyDescent="0.2">
      <c r="B80" s="15"/>
      <c r="C80" s="10"/>
      <c r="E80" s="10"/>
      <c r="F80" s="10"/>
      <c r="G80" s="10"/>
    </row>
    <row r="81" spans="2:7" ht="42" hidden="1" customHeight="1" x14ac:dyDescent="0.2">
      <c r="B81" s="15"/>
      <c r="C81" s="10"/>
      <c r="E81" s="10"/>
      <c r="F81" s="10"/>
      <c r="G81" s="10"/>
    </row>
    <row r="82" spans="2:7" ht="42" hidden="1" customHeight="1" x14ac:dyDescent="0.2">
      <c r="B82" s="15"/>
      <c r="C82" s="10"/>
      <c r="E82" s="10"/>
      <c r="F82" s="10"/>
      <c r="G82" s="10"/>
    </row>
    <row r="83" spans="2:7" ht="42" hidden="1" customHeight="1" x14ac:dyDescent="0.2">
      <c r="B83" s="15"/>
      <c r="C83" s="10"/>
      <c r="E83" s="10"/>
      <c r="F83" s="10"/>
      <c r="G83" s="10"/>
    </row>
    <row r="84" spans="2:7" ht="42" hidden="1" customHeight="1" x14ac:dyDescent="0.2">
      <c r="B84" s="15"/>
      <c r="C84" s="10"/>
      <c r="E84" s="10"/>
      <c r="F84" s="10"/>
      <c r="G84" s="10"/>
    </row>
    <row r="85" spans="2:7" ht="42" hidden="1" customHeight="1" x14ac:dyDescent="0.2">
      <c r="B85" s="15"/>
      <c r="C85" s="10"/>
      <c r="E85" s="10"/>
      <c r="F85" s="10"/>
      <c r="G85" s="10"/>
    </row>
    <row r="86" spans="2:7" ht="42" hidden="1" customHeight="1" x14ac:dyDescent="0.2">
      <c r="B86" s="15"/>
      <c r="C86" s="10"/>
      <c r="E86" s="10"/>
      <c r="F86" s="10"/>
      <c r="G86" s="10"/>
    </row>
    <row r="87" spans="2:7" ht="42" hidden="1" customHeight="1" x14ac:dyDescent="0.2">
      <c r="B87" s="15"/>
      <c r="C87" s="10"/>
      <c r="E87" s="10"/>
      <c r="F87" s="10"/>
      <c r="G87" s="10"/>
    </row>
    <row r="88" spans="2:7" ht="42" hidden="1" customHeight="1" x14ac:dyDescent="0.2"/>
    <row r="89" spans="2:7" ht="42" hidden="1" customHeight="1" x14ac:dyDescent="0.2"/>
    <row r="90" spans="2:7" ht="42" hidden="1" customHeight="1" x14ac:dyDescent="0.2"/>
    <row r="91" spans="2:7" ht="42" hidden="1" customHeight="1" x14ac:dyDescent="0.2"/>
    <row r="92" spans="2:7" ht="42" hidden="1" customHeight="1" x14ac:dyDescent="0.2"/>
    <row r="93" spans="2:7" ht="42" hidden="1" customHeight="1" x14ac:dyDescent="0.2"/>
    <row r="94" spans="2:7" ht="42" hidden="1" customHeight="1" x14ac:dyDescent="0.2"/>
    <row r="95" spans="2:7" ht="42" hidden="1" customHeight="1" x14ac:dyDescent="0.2"/>
    <row r="96" spans="2:7"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row r="194" ht="42" hidden="1" customHeight="1" x14ac:dyDescent="0.2"/>
    <row r="195" ht="42" hidden="1" customHeight="1" x14ac:dyDescent="0.2"/>
  </sheetData>
  <sheetProtection algorithmName="SHA-512" hashValue="+b0LBwydj2sEesvM2ujzj3YNcli1kr3KzBichhZwq9dgDi6pm3nuLnv6H6VZGC/xGZRctWSZ/JI8FeNOL+q/ZQ==" saltValue="cgi+dEFCkarz9KGfJLsnsw==" spinCount="100000" sheet="1" objects="1" scenarios="1" formatRows="0" selectLockedCells="1"/>
  <customSheetViews>
    <customSheetView guid="{6FB98A3E-7EBA-4E9F-A075-0F34D8C5F91F}" showPageBreaks="1" showRowCol="0" hiddenRows="1" hiddenColumns="1" topLeftCell="A9">
      <selection activeCell="H23" sqref="H23"/>
      <pageMargins left="0.75" right="0.75" top="0.75" bottom="1" header="0.5" footer="0.5"/>
      <pageSetup scale="88" orientation="portrait" horizontalDpi="4294967294" r:id="rId1"/>
      <headerFooter alignWithMargins="0">
        <oddFooter>&amp;L&amp;"Times New Roman,Regular"&amp;8Comptroller's Directive #1 2015&amp;C&amp;"Times New Roman,Regular"&amp;8Part &amp;A&amp;R&amp;"Times New Roman,Regular"&amp;8Page &amp;P of &amp;N</oddFooter>
      </headerFooter>
    </customSheetView>
    <customSheetView guid="{E7B2B986-78C1-42E5-8F48-89171648BA85}" showPageBreaks="1" showRowCol="0" hiddenRows="1" hiddenColumns="1" topLeftCell="A9">
      <selection activeCell="I23" sqref="I23"/>
      <pageMargins left="0.75" right="0.75" top="0.75" bottom="1" header="0.5" footer="0.5"/>
      <pageSetup scale="88" orientation="portrait" horizontalDpi="4294967294" r:id="rId2"/>
      <headerFooter alignWithMargins="0">
        <oddFooter>&amp;L&amp;"Times New Roman,Regular"&amp;8Comptroller's Directive #1 2015&amp;C&amp;"Times New Roman,Regular"&amp;8Part &amp;A&amp;R&amp;"Times New Roman,Regular"&amp;8Page &amp;P of &amp;N</oddFooter>
      </headerFooter>
    </customSheetView>
    <customSheetView guid="{7F1782F6-DA85-42F1-BCBB-FE04AF3FC931}" showPageBreaks="1" showRowCol="0" hiddenRows="1" hiddenColumns="1" topLeftCell="A12">
      <selection activeCell="F25" sqref="F25"/>
      <pageMargins left="0.75" right="0.75" top="0.75" bottom="1" header="0.5" footer="0.5"/>
      <pageSetup scale="88" orientation="portrait" horizontalDpi="4294967294" r:id="rId3"/>
      <headerFooter alignWithMargins="0">
        <oddFooter>&amp;L&amp;"Times New Roman,Regular"&amp;8Comptroller's Directive #1 2015&amp;C&amp;"Times New Roman,Regular"&amp;8Part &amp;A&amp;R&amp;"Times New Roman,Regular"&amp;8Page &amp;P of &amp;N</oddFooter>
      </headerFooter>
    </customSheetView>
    <customSheetView guid="{42FAA9D6-C207-471C-947A-089C2839C129}" showPageBreaks="1" showRowCol="0" hiddenRows="1" hiddenColumns="1" topLeftCell="A9">
      <selection activeCell="H23" sqref="H23"/>
      <pageMargins left="0.75" right="0.75" top="0.75" bottom="1" header="0.5" footer="0.5"/>
      <pageSetup scale="88" orientation="portrait" horizontalDpi="4294967294" r:id="rId4"/>
      <headerFooter alignWithMargins="0">
        <oddFooter>&amp;L&amp;"Times New Roman,Regular"&amp;8Comptroller's Directive #1 2015&amp;C&amp;"Times New Roman,Regular"&amp;8Part &amp;A&amp;R&amp;"Times New Roman,Regular"&amp;8Page &amp;P of &amp;N</oddFooter>
      </headerFooter>
    </customSheetView>
    <customSheetView guid="{59022542-217B-45DC-AA3D-DB572BF6CAC5}" showPageBreaks="1" showRowCol="0" hiddenRows="1" hiddenColumns="1" topLeftCell="A9">
      <selection activeCell="H24" sqref="H24"/>
      <pageMargins left="0.75" right="0.75" top="0.75" bottom="1" header="0.5" footer="0.5"/>
      <pageSetup scale="88" orientation="portrait" horizontalDpi="4294967294" r:id="rId5"/>
      <headerFooter alignWithMargins="0">
        <oddFooter>&amp;L&amp;"Times New Roman,Regular"&amp;8Comptroller's Directive #1 2015&amp;C&amp;"Times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 F17:F24">
    <cfRule type="expression" dxfId="39" priority="1">
      <formula>AND(E15 = "Yes")</formula>
    </cfRule>
    <cfRule type="expression" dxfId="38" priority="2">
      <formula>AND(OR(E15 = "No", E15= "Partial Compliance", E15="Not Applicable"), F15 = "")</formula>
    </cfRule>
  </conditionalFormatting>
  <dataValidations count="1">
    <dataValidation type="list" allowBlank="1" showInputMessage="1" showErrorMessage="1" sqref="E15:E24">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93"/>
  <sheetViews>
    <sheetView topLeftCell="B1" zoomScaleNormal="100" workbookViewId="0">
      <selection activeCell="E14" sqref="E14"/>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60.7109375" style="14" customWidth="1"/>
    <col min="7" max="7" width="0.42578125" style="15" customWidth="1"/>
    <col min="8" max="9" width="3" style="10" hidden="1" customWidth="1"/>
    <col min="10" max="16384" width="2"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288</v>
      </c>
      <c r="C9" s="222"/>
      <c r="D9" s="201" t="s">
        <v>82</v>
      </c>
      <c r="E9" s="202"/>
      <c r="F9" s="203"/>
      <c r="G9" s="16"/>
    </row>
    <row r="10" spans="1:8" ht="19.5" customHeight="1" x14ac:dyDescent="0.2">
      <c r="A10" s="16"/>
      <c r="B10" s="209"/>
      <c r="C10" s="223"/>
      <c r="D10" s="204"/>
      <c r="E10" s="205"/>
      <c r="F10" s="206"/>
      <c r="G10" s="16"/>
    </row>
    <row r="11" spans="1:8" s="9" customFormat="1" ht="7.5" customHeight="1" x14ac:dyDescent="0.2">
      <c r="A11" s="16"/>
      <c r="B11" s="5"/>
      <c r="C11" s="6"/>
      <c r="D11" s="219"/>
      <c r="E11" s="220"/>
      <c r="F11" s="221"/>
      <c r="G11" s="16"/>
    </row>
    <row r="12" spans="1:8" s="9" customFormat="1" ht="48" customHeight="1" thickBot="1" x14ac:dyDescent="0.25">
      <c r="A12" s="16"/>
      <c r="B12" s="64"/>
      <c r="C12" s="65"/>
      <c r="D12" s="226" t="s">
        <v>426</v>
      </c>
      <c r="E12" s="227"/>
      <c r="F12" s="228"/>
      <c r="G12" s="16"/>
    </row>
    <row r="13" spans="1:8" s="9" customFormat="1" ht="21" customHeight="1" x14ac:dyDescent="0.2">
      <c r="A13" s="16"/>
      <c r="B13" s="230" t="s">
        <v>420</v>
      </c>
      <c r="C13" s="231"/>
      <c r="D13" s="76" t="s">
        <v>419</v>
      </c>
      <c r="E13" s="183" t="s">
        <v>415</v>
      </c>
      <c r="F13" s="183" t="s">
        <v>416</v>
      </c>
      <c r="G13" s="16"/>
    </row>
    <row r="14" spans="1:8" s="12" customFormat="1" ht="42" customHeight="1" x14ac:dyDescent="0.2">
      <c r="A14" s="18"/>
      <c r="B14" s="94" t="s">
        <v>129</v>
      </c>
      <c r="C14" s="155"/>
      <c r="D14" s="139" t="s">
        <v>83</v>
      </c>
      <c r="E14" s="41" t="str">
        <f t="shared" ref="E14:E27" si="0">DValue</f>
        <v>--Select--</v>
      </c>
      <c r="F14" s="41"/>
      <c r="G14" s="18"/>
      <c r="H14" t="str">
        <f t="shared" ref="H14:H27" si="1">IF(OR(E14="--Select--",E14=""),"Unanswered",IF(E14="Yes","",IF(AND(E14&lt;&gt;"Yes",F14=""),"Explanation Missing","")))</f>
        <v>Unanswered</v>
      </c>
    </row>
    <row r="15" spans="1:8" s="12" customFormat="1" ht="42" customHeight="1" x14ac:dyDescent="0.2">
      <c r="A15" s="18"/>
      <c r="B15" s="98" t="s">
        <v>566</v>
      </c>
      <c r="C15" s="155" t="s">
        <v>428</v>
      </c>
      <c r="D15" s="139" t="s">
        <v>84</v>
      </c>
      <c r="E15" s="41" t="str">
        <f t="shared" si="0"/>
        <v>--Select--</v>
      </c>
      <c r="F15" s="41"/>
      <c r="G15" s="18"/>
      <c r="H15" t="str">
        <f t="shared" si="1"/>
        <v>Unanswered</v>
      </c>
    </row>
    <row r="16" spans="1:8" s="12" customFormat="1" ht="42" customHeight="1" x14ac:dyDescent="0.2">
      <c r="A16" s="18"/>
      <c r="B16" s="98" t="s">
        <v>567</v>
      </c>
      <c r="C16" s="155" t="s">
        <v>428</v>
      </c>
      <c r="D16" s="139" t="s">
        <v>85</v>
      </c>
      <c r="E16" s="41" t="str">
        <f t="shared" si="0"/>
        <v>--Select--</v>
      </c>
      <c r="F16" s="41"/>
      <c r="G16" s="18"/>
      <c r="H16" t="str">
        <f t="shared" si="1"/>
        <v>Unanswered</v>
      </c>
    </row>
    <row r="17" spans="1:8" s="12" customFormat="1" ht="42" customHeight="1" x14ac:dyDescent="0.2">
      <c r="A17" s="18"/>
      <c r="B17" s="98" t="s">
        <v>631</v>
      </c>
      <c r="C17" s="155" t="s">
        <v>428</v>
      </c>
      <c r="D17" s="131" t="s">
        <v>21</v>
      </c>
      <c r="E17" s="41" t="str">
        <f t="shared" si="0"/>
        <v>--Select--</v>
      </c>
      <c r="F17" s="41"/>
      <c r="G17" s="18"/>
      <c r="H17" t="str">
        <f t="shared" si="1"/>
        <v>Unanswered</v>
      </c>
    </row>
    <row r="18" spans="1:8" s="12" customFormat="1" ht="42" customHeight="1" x14ac:dyDescent="0.2">
      <c r="A18" s="18"/>
      <c r="B18" s="98" t="s">
        <v>632</v>
      </c>
      <c r="C18" s="155" t="s">
        <v>428</v>
      </c>
      <c r="D18" s="131" t="s">
        <v>46</v>
      </c>
      <c r="E18" s="41" t="str">
        <f t="shared" si="0"/>
        <v>--Select--</v>
      </c>
      <c r="F18" s="41"/>
      <c r="G18" s="18"/>
      <c r="H18" t="str">
        <f t="shared" si="1"/>
        <v>Unanswered</v>
      </c>
    </row>
    <row r="19" spans="1:8" s="12" customFormat="1" ht="54" customHeight="1" x14ac:dyDescent="0.2">
      <c r="A19" s="18"/>
      <c r="B19" s="98" t="s">
        <v>633</v>
      </c>
      <c r="C19" s="155" t="s">
        <v>428</v>
      </c>
      <c r="D19" s="131" t="s">
        <v>47</v>
      </c>
      <c r="E19" s="41" t="str">
        <f t="shared" si="0"/>
        <v>--Select--</v>
      </c>
      <c r="F19" s="41"/>
      <c r="G19" s="18"/>
      <c r="H19" t="str">
        <f t="shared" si="1"/>
        <v>Unanswered</v>
      </c>
    </row>
    <row r="20" spans="1:8" s="13" customFormat="1" ht="42" customHeight="1" x14ac:dyDescent="0.2">
      <c r="A20" s="19"/>
      <c r="B20" s="98" t="s">
        <v>634</v>
      </c>
      <c r="C20" s="155" t="s">
        <v>428</v>
      </c>
      <c r="D20" s="131" t="s">
        <v>48</v>
      </c>
      <c r="E20" s="41" t="str">
        <f t="shared" si="0"/>
        <v>--Select--</v>
      </c>
      <c r="F20" s="41"/>
      <c r="G20" s="19"/>
      <c r="H20" t="str">
        <f t="shared" si="1"/>
        <v>Unanswered</v>
      </c>
    </row>
    <row r="21" spans="1:8" s="9" customFormat="1" ht="42" customHeight="1" x14ac:dyDescent="0.2">
      <c r="A21" s="18"/>
      <c r="B21" s="98" t="s">
        <v>635</v>
      </c>
      <c r="C21" s="155" t="s">
        <v>428</v>
      </c>
      <c r="D21" s="131" t="s">
        <v>49</v>
      </c>
      <c r="E21" s="41" t="str">
        <f t="shared" si="0"/>
        <v>--Select--</v>
      </c>
      <c r="F21" s="41"/>
      <c r="G21" s="16"/>
      <c r="H21" t="str">
        <f t="shared" si="1"/>
        <v>Unanswered</v>
      </c>
    </row>
    <row r="22" spans="1:8" s="9" customFormat="1" ht="42" customHeight="1" x14ac:dyDescent="0.2">
      <c r="A22" s="18"/>
      <c r="B22" s="98" t="s">
        <v>636</v>
      </c>
      <c r="C22" s="155" t="s">
        <v>428</v>
      </c>
      <c r="D22" s="139" t="s">
        <v>50</v>
      </c>
      <c r="E22" s="41" t="str">
        <f t="shared" si="0"/>
        <v>--Select--</v>
      </c>
      <c r="F22" s="41"/>
      <c r="G22" s="16"/>
      <c r="H22" t="str">
        <f t="shared" si="1"/>
        <v>Unanswered</v>
      </c>
    </row>
    <row r="23" spans="1:8" s="9" customFormat="1" ht="42" customHeight="1" x14ac:dyDescent="0.2">
      <c r="A23" s="18"/>
      <c r="B23" s="98" t="s">
        <v>598</v>
      </c>
      <c r="C23" s="155" t="s">
        <v>428</v>
      </c>
      <c r="D23" s="139" t="s">
        <v>51</v>
      </c>
      <c r="E23" s="41" t="str">
        <f t="shared" si="0"/>
        <v>--Select--</v>
      </c>
      <c r="F23" s="41"/>
      <c r="G23" s="16"/>
      <c r="H23" t="str">
        <f t="shared" si="1"/>
        <v>Unanswered</v>
      </c>
    </row>
    <row r="24" spans="1:8" s="9" customFormat="1" ht="42" customHeight="1" x14ac:dyDescent="0.2">
      <c r="A24" s="18"/>
      <c r="B24" s="98" t="s">
        <v>599</v>
      </c>
      <c r="C24" s="155" t="s">
        <v>428</v>
      </c>
      <c r="D24" s="139" t="s">
        <v>52</v>
      </c>
      <c r="E24" s="41" t="str">
        <f t="shared" si="0"/>
        <v>--Select--</v>
      </c>
      <c r="F24" s="41"/>
      <c r="G24" s="16"/>
      <c r="H24" t="str">
        <f t="shared" si="1"/>
        <v>Unanswered</v>
      </c>
    </row>
    <row r="25" spans="1:8" s="9" customFormat="1" ht="42" customHeight="1" x14ac:dyDescent="0.2">
      <c r="A25" s="18"/>
      <c r="B25" s="98" t="s">
        <v>58</v>
      </c>
      <c r="C25" s="155" t="s">
        <v>428</v>
      </c>
      <c r="D25" s="139" t="s">
        <v>53</v>
      </c>
      <c r="E25" s="41" t="str">
        <f t="shared" si="0"/>
        <v>--Select--</v>
      </c>
      <c r="F25" s="41"/>
      <c r="G25" s="16"/>
      <c r="H25" t="str">
        <f t="shared" si="1"/>
        <v>Unanswered</v>
      </c>
    </row>
    <row r="26" spans="1:8" s="9" customFormat="1" ht="42" customHeight="1" x14ac:dyDescent="0.2">
      <c r="A26" s="18"/>
      <c r="B26" s="98" t="s">
        <v>600</v>
      </c>
      <c r="C26" s="155" t="s">
        <v>428</v>
      </c>
      <c r="D26" s="139" t="s">
        <v>54</v>
      </c>
      <c r="E26" s="41" t="str">
        <f t="shared" si="0"/>
        <v>--Select--</v>
      </c>
      <c r="F26" s="41"/>
      <c r="G26" s="16"/>
      <c r="H26" t="str">
        <f t="shared" si="1"/>
        <v>Unanswered</v>
      </c>
    </row>
    <row r="27" spans="1:8" s="9" customFormat="1" ht="42" customHeight="1" thickBot="1" x14ac:dyDescent="0.25">
      <c r="A27" s="18"/>
      <c r="B27" s="98" t="s">
        <v>601</v>
      </c>
      <c r="C27" s="95" t="s">
        <v>428</v>
      </c>
      <c r="D27" s="101" t="s">
        <v>247</v>
      </c>
      <c r="E27" s="41" t="str">
        <f t="shared" si="0"/>
        <v>--Select--</v>
      </c>
      <c r="F27" s="41"/>
      <c r="G27" s="16"/>
      <c r="H27" t="str">
        <f t="shared" si="1"/>
        <v>Unanswered</v>
      </c>
    </row>
    <row r="28" spans="1:8" customFormat="1" ht="13.5" customHeight="1" thickTop="1" x14ac:dyDescent="0.2">
      <c r="A28" s="16"/>
      <c r="B28" s="102"/>
      <c r="C28" s="103"/>
      <c r="D28" s="104"/>
      <c r="E28" s="104"/>
      <c r="F28" s="105"/>
      <c r="G28" s="16"/>
    </row>
    <row r="29" spans="1:8" customFormat="1" ht="13.5" customHeight="1" x14ac:dyDescent="0.2">
      <c r="A29" s="16"/>
      <c r="B29" s="109"/>
      <c r="C29" s="110"/>
      <c r="D29" s="111"/>
      <c r="E29" s="112"/>
      <c r="F29" s="108"/>
      <c r="G29" s="16"/>
    </row>
    <row r="30" spans="1:8" customFormat="1" ht="13.5" customHeight="1" x14ac:dyDescent="0.2">
      <c r="A30" s="16"/>
      <c r="B30" s="106"/>
      <c r="C30" s="61"/>
      <c r="D30" s="118" t="s">
        <v>162</v>
      </c>
      <c r="E30" s="117">
        <f>COUNTIF($E$14:$E$27,D30)</f>
        <v>0</v>
      </c>
      <c r="F30" s="107"/>
      <c r="G30" s="16"/>
    </row>
    <row r="31" spans="1:8" customFormat="1" ht="13.5" customHeight="1" x14ac:dyDescent="0.2">
      <c r="A31" s="16"/>
      <c r="B31" s="106"/>
      <c r="C31" s="61"/>
      <c r="D31" s="118" t="s">
        <v>163</v>
      </c>
      <c r="E31" s="117">
        <f>COUNTIF($E$14:$E$27,D31)</f>
        <v>0</v>
      </c>
      <c r="F31" s="107"/>
      <c r="G31" s="16"/>
    </row>
    <row r="32" spans="1:8" customFormat="1" ht="13.5" customHeight="1" x14ac:dyDescent="0.2">
      <c r="A32" s="16"/>
      <c r="B32" s="106"/>
      <c r="C32" s="61"/>
      <c r="D32" s="119" t="s">
        <v>164</v>
      </c>
      <c r="E32" s="117">
        <f>COUNTIF($E$14:$E$27,D32)</f>
        <v>0</v>
      </c>
      <c r="F32" s="107"/>
      <c r="G32" s="16"/>
    </row>
    <row r="33" spans="1:8" customFormat="1" ht="16.5" customHeight="1" x14ac:dyDescent="0.2">
      <c r="A33" s="16"/>
      <c r="B33" s="113"/>
      <c r="C33" s="114"/>
      <c r="D33" s="120" t="s">
        <v>165</v>
      </c>
      <c r="E33" s="117">
        <f>COUNTIF($E$14:$E$27,D33)</f>
        <v>0</v>
      </c>
      <c r="F33" s="107"/>
      <c r="G33" s="16"/>
      <c r="H33">
        <f>SUM(COUNTIF($H$14:$H$27,"Unanswered"))</f>
        <v>14</v>
      </c>
    </row>
    <row r="34" spans="1:8" ht="21.75" customHeight="1" thickBot="1" x14ac:dyDescent="0.25">
      <c r="A34" s="16"/>
      <c r="B34" s="115"/>
      <c r="C34" s="116"/>
      <c r="D34" s="122" t="s">
        <v>503</v>
      </c>
      <c r="E34" s="123">
        <f>SUM(E30:E33)</f>
        <v>0</v>
      </c>
      <c r="F34" s="124" t="str">
        <f>IF(LCF_UA&gt;0,LCF_UA &amp; " Questions remain unanswered!","")</f>
        <v>14 Questions remain unanswered!</v>
      </c>
      <c r="G34" s="16"/>
    </row>
    <row r="35" spans="1:8" ht="42" hidden="1" customHeight="1" thickTop="1" x14ac:dyDescent="0.2"/>
    <row r="36" spans="1:8" ht="42" hidden="1" customHeight="1" x14ac:dyDescent="0.2"/>
    <row r="37" spans="1:8" ht="42" hidden="1" customHeight="1" x14ac:dyDescent="0.2"/>
    <row r="38" spans="1:8" ht="42" hidden="1" customHeight="1" x14ac:dyDescent="0.2"/>
    <row r="39" spans="1:8" ht="42" hidden="1" customHeight="1" x14ac:dyDescent="0.2"/>
    <row r="40" spans="1:8" ht="42" hidden="1" customHeight="1" x14ac:dyDescent="0.2"/>
    <row r="41" spans="1:8" ht="42" hidden="1" customHeight="1" x14ac:dyDescent="0.2"/>
    <row r="42" spans="1:8" ht="42" hidden="1" customHeight="1" x14ac:dyDescent="0.2"/>
    <row r="43" spans="1:8" ht="42" hidden="1" customHeight="1" x14ac:dyDescent="0.2"/>
    <row r="44" spans="1:8" ht="42" hidden="1" customHeight="1" x14ac:dyDescent="0.2"/>
    <row r="45" spans="1:8" ht="42" hidden="1" customHeight="1" x14ac:dyDescent="0.2"/>
    <row r="46" spans="1:8" ht="42" hidden="1" customHeight="1" x14ac:dyDescent="0.2"/>
    <row r="47" spans="1:8" ht="42" hidden="1" customHeight="1" x14ac:dyDescent="0.2"/>
    <row r="48" spans="1:8" ht="42" hidden="1" customHeight="1" x14ac:dyDescent="0.2"/>
    <row r="49" ht="42" hidden="1" customHeight="1" x14ac:dyDescent="0.2"/>
    <row r="50" ht="42" hidden="1" customHeight="1" x14ac:dyDescent="0.2"/>
    <row r="51" ht="42" hidden="1" customHeight="1" x14ac:dyDescent="0.2"/>
    <row r="52" ht="42" hidden="1" customHeight="1" x14ac:dyDescent="0.2"/>
    <row r="53" ht="42" hidden="1" customHeight="1" x14ac:dyDescent="0.2"/>
    <row r="54" ht="42" hidden="1" customHeight="1" x14ac:dyDescent="0.2"/>
    <row r="55" ht="42" hidden="1" customHeight="1" x14ac:dyDescent="0.2"/>
    <row r="56" ht="42" hidden="1" customHeight="1" x14ac:dyDescent="0.2"/>
    <row r="57" ht="42" hidden="1" customHeight="1" x14ac:dyDescent="0.2"/>
    <row r="58" ht="42" hidden="1" customHeight="1" x14ac:dyDescent="0.2"/>
    <row r="59" ht="42" hidden="1" customHeight="1" x14ac:dyDescent="0.2"/>
    <row r="60" ht="42" hidden="1" customHeight="1" x14ac:dyDescent="0.2"/>
    <row r="61" ht="42" hidden="1" customHeight="1" x14ac:dyDescent="0.2"/>
    <row r="62" ht="42" hidden="1" customHeight="1" x14ac:dyDescent="0.2"/>
    <row r="63" ht="42" hidden="1" customHeight="1" x14ac:dyDescent="0.2"/>
    <row r="64" ht="42" hidden="1" customHeight="1" x14ac:dyDescent="0.2"/>
    <row r="65" ht="42" hidden="1" customHeight="1" x14ac:dyDescent="0.2"/>
    <row r="66" ht="42" hidden="1" customHeight="1" x14ac:dyDescent="0.2"/>
    <row r="67" ht="42" hidden="1" customHeight="1" x14ac:dyDescent="0.2"/>
    <row r="68" ht="42" hidden="1" customHeight="1" x14ac:dyDescent="0.2"/>
    <row r="69" ht="42" hidden="1" customHeight="1" x14ac:dyDescent="0.2"/>
    <row r="70" ht="42" hidden="1" customHeight="1" x14ac:dyDescent="0.2"/>
    <row r="71" ht="42" hidden="1" customHeight="1" x14ac:dyDescent="0.2"/>
    <row r="72" ht="42" hidden="1" customHeight="1" x14ac:dyDescent="0.2"/>
    <row r="73" ht="42" hidden="1" customHeight="1" x14ac:dyDescent="0.2"/>
    <row r="74" ht="42" hidden="1" customHeight="1" x14ac:dyDescent="0.2"/>
    <row r="75" ht="42" hidden="1" customHeight="1" x14ac:dyDescent="0.2"/>
    <row r="76" ht="42" hidden="1" customHeight="1" x14ac:dyDescent="0.2"/>
    <row r="77" ht="42" hidden="1" customHeight="1" x14ac:dyDescent="0.2"/>
    <row r="78" ht="42" hidden="1" customHeight="1" x14ac:dyDescent="0.2"/>
    <row r="79" ht="42" hidden="1" customHeight="1" x14ac:dyDescent="0.2"/>
    <row r="80" ht="42" hidden="1" customHeight="1" x14ac:dyDescent="0.2"/>
    <row r="81" ht="42" hidden="1" customHeight="1" x14ac:dyDescent="0.2"/>
    <row r="82" ht="42" hidden="1" customHeight="1" x14ac:dyDescent="0.2"/>
    <row r="83" ht="42" hidden="1" customHeight="1" x14ac:dyDescent="0.2"/>
    <row r="84" ht="42" hidden="1" customHeight="1" x14ac:dyDescent="0.2"/>
    <row r="85" ht="42" hidden="1" customHeight="1" x14ac:dyDescent="0.2"/>
    <row r="86" ht="42" hidden="1" customHeight="1" x14ac:dyDescent="0.2"/>
    <row r="87" ht="42" hidden="1" customHeight="1" x14ac:dyDescent="0.2"/>
    <row r="88" ht="42" hidden="1" customHeight="1" x14ac:dyDescent="0.2"/>
    <row r="89" ht="42" hidden="1" customHeight="1" x14ac:dyDescent="0.2"/>
    <row r="90" ht="42" hidden="1" customHeight="1" x14ac:dyDescent="0.2"/>
    <row r="91" ht="42" hidden="1" customHeight="1" x14ac:dyDescent="0.2"/>
    <row r="92" ht="42" hidden="1" customHeight="1" x14ac:dyDescent="0.2"/>
    <row r="93" ht="42" hidden="1" customHeight="1" x14ac:dyDescent="0.2"/>
    <row r="94" ht="42" hidden="1" customHeight="1" x14ac:dyDescent="0.2"/>
    <row r="95" ht="42" hidden="1" customHeight="1" x14ac:dyDescent="0.2"/>
    <row r="96"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sheetData>
  <sheetProtection algorithmName="SHA-512" hashValue="znqwi1VzQGWP/c3xYq+uUOj5LJa8BvdYIa3mcWckMpZof04BM51o7EXSQ9Igtbh2J7VeZO8airr/A9CRUYRCXQ==" saltValue="8aT2Y6msVTP9S0hNw13fPA==" spinCount="100000" sheet="1" objects="1" scenarios="1" formatRows="0" selectLockedCells="1"/>
  <customSheetViews>
    <customSheetView guid="{6FB98A3E-7EBA-4E9F-A075-0F34D8C5F91F}" showPageBreaks="1" showRowCol="0" hiddenRows="1" hiddenColumns="1" view="pageLayout" topLeftCell="A16">
      <selection activeCell="G29" sqref="G29"/>
      <pageMargins left="0.75" right="0.75" top="0.75" bottom="0.76083333333333336"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4">
      <selection activeCell="H28" sqref="H28"/>
      <pageMargins left="0.75" right="0.75" top="0.75" bottom="0.76083333333333336"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25">
      <selection activeCell="F30" sqref="F30"/>
      <pageMargins left="0.75" right="0.75" top="0.75" bottom="0.76083333333333336"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16">
      <selection activeCell="G29" sqref="G29"/>
      <pageMargins left="0.75" right="0.75" top="0.75" bottom="0.76083333333333336"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topLeftCell="A14">
      <selection activeCell="F24" sqref="F24"/>
      <pageMargins left="0.75" right="0.75" top="0.75" bottom="0.76083333333333336"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4:F27">
    <cfRule type="expression" dxfId="37" priority="1">
      <formula>AND(E14 = "Yes")</formula>
    </cfRule>
    <cfRule type="expression" dxfId="36" priority="2">
      <formula>AND(OR(E14 = "No", E14= "Partial Compliance", E14="Not Applicable"), F14 = "")</formula>
    </cfRule>
  </conditionalFormatting>
  <dataValidations count="1">
    <dataValidation type="list" allowBlank="1" showInputMessage="1" showErrorMessage="1" sqref="E14:E27">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95"/>
  <sheetViews>
    <sheetView topLeftCell="B1" zoomScaleNormal="100" workbookViewId="0">
      <selection activeCell="E14" sqref="E14"/>
    </sheetView>
  </sheetViews>
  <sheetFormatPr defaultColWidth="0" defaultRowHeight="12.75" zeroHeight="1" x14ac:dyDescent="0.2"/>
  <cols>
    <col min="1" max="1" width="2.85546875" style="10" hidden="1" customWidth="1"/>
    <col min="2" max="2" width="8.5703125" style="14" customWidth="1"/>
    <col min="3" max="3" width="2" style="14" hidden="1" customWidth="1"/>
    <col min="4" max="4" width="69.7109375" style="10" customWidth="1"/>
    <col min="5" max="5" width="13.7109375" style="14" customWidth="1"/>
    <col min="6" max="6" width="60.7109375" style="15" customWidth="1"/>
    <col min="7" max="7" width="0.42578125" style="15" customWidth="1"/>
    <col min="8" max="16384" width="5.425781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283</v>
      </c>
      <c r="C9" s="222"/>
      <c r="D9" s="201" t="s">
        <v>149</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198" customHeight="1" thickBot="1" x14ac:dyDescent="0.25">
      <c r="A12" s="16"/>
      <c r="B12" s="64"/>
      <c r="C12" s="65"/>
      <c r="D12" s="226" t="s">
        <v>762</v>
      </c>
      <c r="E12" s="227"/>
      <c r="F12" s="228"/>
      <c r="G12" s="16"/>
    </row>
    <row r="13" spans="1:8" s="9" customFormat="1" ht="21" customHeight="1" x14ac:dyDescent="0.2">
      <c r="A13" s="16"/>
      <c r="B13" s="230" t="s">
        <v>420</v>
      </c>
      <c r="C13" s="231"/>
      <c r="D13" s="76" t="s">
        <v>419</v>
      </c>
      <c r="E13" s="183" t="s">
        <v>415</v>
      </c>
      <c r="F13" s="183" t="s">
        <v>416</v>
      </c>
      <c r="G13" s="16"/>
    </row>
    <row r="14" spans="1:8" s="12" customFormat="1" ht="42" customHeight="1" x14ac:dyDescent="0.2">
      <c r="A14" s="18"/>
      <c r="B14" s="98" t="s">
        <v>129</v>
      </c>
      <c r="C14" s="155"/>
      <c r="D14" s="139" t="s">
        <v>217</v>
      </c>
      <c r="E14" s="41" t="str">
        <f t="shared" ref="E14:E19" si="0">DValue</f>
        <v>--Select--</v>
      </c>
      <c r="F14" s="41"/>
      <c r="G14" s="18"/>
      <c r="H14" t="str">
        <f>IF(OR(E14="--Select--",E14=""),"Unanswered",IF(E14="Yes","",IF(AND(E14&lt;&gt;"Yes",F14=""),"Explanation Missing","")))</f>
        <v>Unanswered</v>
      </c>
    </row>
    <row r="15" spans="1:8" s="12" customFormat="1" ht="42" customHeight="1" x14ac:dyDescent="0.2">
      <c r="A15" s="18"/>
      <c r="B15" s="98" t="s">
        <v>518</v>
      </c>
      <c r="C15" s="155" t="s">
        <v>428</v>
      </c>
      <c r="D15" s="139" t="s">
        <v>433</v>
      </c>
      <c r="E15" s="41" t="str">
        <f t="shared" si="0"/>
        <v>--Select--</v>
      </c>
      <c r="F15" s="41"/>
      <c r="G15" s="18"/>
      <c r="H15" t="str">
        <f t="shared" ref="H15:H48" si="1">IF(OR(E15="--Select--",E15=""),"Unanswered",IF(E15="Yes","",IF(AND(E15&lt;&gt;"Yes",F15=""),"Explanation Missing","")))</f>
        <v>Unanswered</v>
      </c>
    </row>
    <row r="16" spans="1:8" s="12" customFormat="1" ht="42" customHeight="1" x14ac:dyDescent="0.2">
      <c r="A16" s="18"/>
      <c r="B16" s="98" t="s">
        <v>609</v>
      </c>
      <c r="C16" s="155"/>
      <c r="D16" s="139" t="s">
        <v>434</v>
      </c>
      <c r="E16" s="41" t="str">
        <f t="shared" si="0"/>
        <v>--Select--</v>
      </c>
      <c r="F16" s="41"/>
      <c r="G16" s="18"/>
      <c r="H16" t="str">
        <f t="shared" si="1"/>
        <v>Unanswered</v>
      </c>
    </row>
    <row r="17" spans="1:8" s="12" customFormat="1" ht="42" customHeight="1" x14ac:dyDescent="0.2">
      <c r="A17" s="18"/>
      <c r="B17" s="98" t="s">
        <v>610</v>
      </c>
      <c r="C17" s="155"/>
      <c r="D17" s="139" t="s">
        <v>435</v>
      </c>
      <c r="E17" s="41" t="str">
        <f t="shared" si="0"/>
        <v>--Select--</v>
      </c>
      <c r="F17" s="41"/>
      <c r="G17" s="18"/>
      <c r="H17" t="str">
        <f t="shared" si="1"/>
        <v>Unanswered</v>
      </c>
    </row>
    <row r="18" spans="1:8" s="12" customFormat="1" ht="42" customHeight="1" x14ac:dyDescent="0.2">
      <c r="A18" s="18"/>
      <c r="B18" s="98" t="s">
        <v>567</v>
      </c>
      <c r="C18" s="155" t="s">
        <v>428</v>
      </c>
      <c r="D18" s="139" t="s">
        <v>266</v>
      </c>
      <c r="E18" s="41" t="str">
        <f t="shared" si="0"/>
        <v>--Select--</v>
      </c>
      <c r="F18" s="41"/>
      <c r="G18" s="18"/>
      <c r="H18" t="str">
        <f t="shared" si="1"/>
        <v>Unanswered</v>
      </c>
    </row>
    <row r="19" spans="1:8" s="12" customFormat="1" ht="42" customHeight="1" x14ac:dyDescent="0.2">
      <c r="A19" s="18"/>
      <c r="B19" s="98" t="s">
        <v>631</v>
      </c>
      <c r="C19" s="155" t="s">
        <v>428</v>
      </c>
      <c r="D19" s="139" t="s">
        <v>9</v>
      </c>
      <c r="E19" s="41" t="str">
        <f t="shared" si="0"/>
        <v>--Select--</v>
      </c>
      <c r="F19" s="41"/>
      <c r="G19" s="18"/>
      <c r="H19" t="str">
        <f t="shared" si="1"/>
        <v>Unanswered</v>
      </c>
    </row>
    <row r="20" spans="1:8" s="12" customFormat="1" ht="42" customHeight="1" x14ac:dyDescent="0.2">
      <c r="A20" s="18"/>
      <c r="B20" s="98" t="s">
        <v>639</v>
      </c>
      <c r="C20" s="155" t="s">
        <v>432</v>
      </c>
      <c r="D20" s="139" t="s">
        <v>563</v>
      </c>
      <c r="E20" s="156"/>
      <c r="F20" s="156"/>
      <c r="G20" s="18"/>
      <c r="H20" t="str">
        <f>IF(OR(E21="--Select--",E21=""),"Unanswered",IF(E21="Yes","",IF(AND(E21&lt;&gt;"Yes",F20=""),"Explanation Missing","")))</f>
        <v>Unanswered</v>
      </c>
    </row>
    <row r="21" spans="1:8" s="12" customFormat="1" ht="42" customHeight="1" x14ac:dyDescent="0.2">
      <c r="A21" s="18"/>
      <c r="B21" s="98" t="s">
        <v>572</v>
      </c>
      <c r="C21" s="155" t="s">
        <v>428</v>
      </c>
      <c r="D21" s="139" t="s">
        <v>564</v>
      </c>
      <c r="E21" s="41" t="str">
        <f>DValue</f>
        <v>--Select--</v>
      </c>
      <c r="F21" s="41"/>
      <c r="G21" s="18"/>
      <c r="H21"/>
    </row>
    <row r="22" spans="1:8" s="12" customFormat="1" ht="42" customHeight="1" x14ac:dyDescent="0.2">
      <c r="A22" s="18"/>
      <c r="B22" s="98" t="s">
        <v>573</v>
      </c>
      <c r="C22" s="155"/>
      <c r="D22" s="139" t="s">
        <v>121</v>
      </c>
      <c r="E22" s="41" t="str">
        <f>DValue</f>
        <v>--Select--</v>
      </c>
      <c r="F22" s="41"/>
      <c r="G22" s="18"/>
      <c r="H22" t="str">
        <f t="shared" si="1"/>
        <v>Unanswered</v>
      </c>
    </row>
    <row r="23" spans="1:8" s="13" customFormat="1" ht="42" customHeight="1" x14ac:dyDescent="0.2">
      <c r="A23" s="19"/>
      <c r="B23" s="98" t="s">
        <v>574</v>
      </c>
      <c r="C23" s="155"/>
      <c r="D23" s="139" t="s">
        <v>122</v>
      </c>
      <c r="E23" s="41" t="str">
        <f>DValue</f>
        <v>--Select--</v>
      </c>
      <c r="F23" s="41"/>
      <c r="G23" s="19"/>
      <c r="H23" t="str">
        <f t="shared" si="1"/>
        <v>Unanswered</v>
      </c>
    </row>
    <row r="24" spans="1:8" s="13" customFormat="1" ht="42" customHeight="1" x14ac:dyDescent="0.2">
      <c r="A24" s="19"/>
      <c r="B24" s="98" t="s">
        <v>639</v>
      </c>
      <c r="C24" s="155" t="s">
        <v>432</v>
      </c>
      <c r="D24" s="139" t="s">
        <v>565</v>
      </c>
      <c r="E24" s="156"/>
      <c r="F24" s="156"/>
      <c r="G24" s="19"/>
      <c r="H24"/>
    </row>
    <row r="25" spans="1:8" s="9" customFormat="1" ht="42" customHeight="1" x14ac:dyDescent="0.2">
      <c r="A25" s="18"/>
      <c r="B25" s="98" t="s">
        <v>577</v>
      </c>
      <c r="C25" s="155" t="s">
        <v>428</v>
      </c>
      <c r="D25" s="139" t="s">
        <v>564</v>
      </c>
      <c r="E25" s="41" t="str">
        <f>DValue</f>
        <v>--Select--</v>
      </c>
      <c r="F25" s="41"/>
      <c r="G25" s="16"/>
      <c r="H25" t="str">
        <f t="shared" si="1"/>
        <v>Unanswered</v>
      </c>
    </row>
    <row r="26" spans="1:8" s="9" customFormat="1" ht="42" customHeight="1" x14ac:dyDescent="0.2">
      <c r="A26" s="18"/>
      <c r="B26" s="98" t="s">
        <v>578</v>
      </c>
      <c r="C26" s="155"/>
      <c r="D26" s="139" t="s">
        <v>121</v>
      </c>
      <c r="E26" s="41" t="str">
        <f>DValue</f>
        <v>--Select--</v>
      </c>
      <c r="F26" s="41"/>
      <c r="G26" s="16"/>
      <c r="H26" t="str">
        <f t="shared" si="1"/>
        <v>Unanswered</v>
      </c>
    </row>
    <row r="27" spans="1:8" s="9" customFormat="1" ht="42" customHeight="1" x14ac:dyDescent="0.2">
      <c r="A27" s="18"/>
      <c r="B27" s="98" t="s">
        <v>579</v>
      </c>
      <c r="C27" s="155"/>
      <c r="D27" s="139" t="s">
        <v>122</v>
      </c>
      <c r="E27" s="41" t="str">
        <f>DValue</f>
        <v>--Select--</v>
      </c>
      <c r="F27" s="41"/>
      <c r="G27" s="16"/>
      <c r="H27" t="str">
        <f t="shared" si="1"/>
        <v>Unanswered</v>
      </c>
    </row>
    <row r="28" spans="1:8" s="9" customFormat="1" ht="42" customHeight="1" x14ac:dyDescent="0.2">
      <c r="A28" s="18"/>
      <c r="B28" s="98" t="s">
        <v>582</v>
      </c>
      <c r="C28" s="155" t="s">
        <v>428</v>
      </c>
      <c r="D28" s="139" t="s">
        <v>10</v>
      </c>
      <c r="E28" s="41" t="str">
        <f>DValue</f>
        <v>--Select--</v>
      </c>
      <c r="F28" s="41"/>
      <c r="G28" s="16"/>
      <c r="H28" t="str">
        <f t="shared" si="1"/>
        <v>Unanswered</v>
      </c>
    </row>
    <row r="29" spans="1:8" s="9" customFormat="1" ht="42" customHeight="1" x14ac:dyDescent="0.2">
      <c r="A29" s="18"/>
      <c r="B29" s="98" t="s">
        <v>583</v>
      </c>
      <c r="C29" s="53"/>
      <c r="D29" s="87" t="s">
        <v>123</v>
      </c>
      <c r="E29" s="41" t="str">
        <f>DValue</f>
        <v>--Select--</v>
      </c>
      <c r="F29" s="41"/>
      <c r="G29" s="16"/>
      <c r="H29" t="str">
        <f t="shared" si="1"/>
        <v>Unanswered</v>
      </c>
    </row>
    <row r="30" spans="1:8" s="9" customFormat="1" ht="15.75" customHeight="1" x14ac:dyDescent="0.2">
      <c r="A30" s="18"/>
      <c r="B30" s="72"/>
      <c r="C30" s="77"/>
      <c r="D30" s="97" t="s">
        <v>453</v>
      </c>
      <c r="E30" s="73"/>
      <c r="F30" s="68"/>
      <c r="G30" s="16"/>
    </row>
    <row r="31" spans="1:8" s="9" customFormat="1" ht="42" customHeight="1" x14ac:dyDescent="0.2">
      <c r="A31" s="18"/>
      <c r="B31" s="98" t="s">
        <v>587</v>
      </c>
      <c r="C31" s="53" t="s">
        <v>428</v>
      </c>
      <c r="D31" s="87" t="s">
        <v>454</v>
      </c>
      <c r="E31" s="41" t="str">
        <f>DValue</f>
        <v>--Select--</v>
      </c>
      <c r="F31" s="41"/>
      <c r="G31" s="16"/>
      <c r="H31" t="str">
        <f t="shared" si="1"/>
        <v>Unanswered</v>
      </c>
    </row>
    <row r="32" spans="1:8" s="9" customFormat="1" ht="42" customHeight="1" x14ac:dyDescent="0.2">
      <c r="A32" s="18"/>
      <c r="B32" s="98" t="s">
        <v>588</v>
      </c>
      <c r="C32" s="53"/>
      <c r="D32" s="87" t="s">
        <v>11</v>
      </c>
      <c r="E32" s="41" t="str">
        <f>DValue</f>
        <v>--Select--</v>
      </c>
      <c r="F32" s="41"/>
      <c r="G32" s="16"/>
      <c r="H32" t="str">
        <f t="shared" si="1"/>
        <v>Unanswered</v>
      </c>
    </row>
    <row r="33" spans="1:8" s="9" customFormat="1" ht="42" customHeight="1" x14ac:dyDescent="0.2">
      <c r="A33" s="18"/>
      <c r="B33" s="98" t="s">
        <v>589</v>
      </c>
      <c r="C33" s="53"/>
      <c r="D33" s="87" t="s">
        <v>248</v>
      </c>
      <c r="E33" s="41" t="str">
        <f>DValue</f>
        <v>--Select--</v>
      </c>
      <c r="F33" s="41"/>
      <c r="G33" s="16"/>
      <c r="H33" t="str">
        <f t="shared" si="1"/>
        <v>Unanswered</v>
      </c>
    </row>
    <row r="34" spans="1:8" s="9" customFormat="1" ht="42" customHeight="1" x14ac:dyDescent="0.2">
      <c r="A34" s="18"/>
      <c r="B34" s="98" t="s">
        <v>590</v>
      </c>
      <c r="C34" s="53"/>
      <c r="D34" s="87" t="s">
        <v>224</v>
      </c>
      <c r="E34" s="41" t="str">
        <f>DValue</f>
        <v>--Select--</v>
      </c>
      <c r="F34" s="41"/>
      <c r="G34" s="16"/>
      <c r="H34" t="str">
        <f t="shared" si="1"/>
        <v>Unanswered</v>
      </c>
    </row>
    <row r="35" spans="1:8" s="9" customFormat="1" ht="42" customHeight="1" x14ac:dyDescent="0.2">
      <c r="A35" s="18"/>
      <c r="B35" s="98" t="s">
        <v>591</v>
      </c>
      <c r="C35" s="53"/>
      <c r="D35" s="87" t="s">
        <v>4</v>
      </c>
      <c r="E35" s="41" t="str">
        <f>DValue</f>
        <v>--Select--</v>
      </c>
      <c r="F35" s="41"/>
      <c r="G35" s="16"/>
      <c r="H35" t="str">
        <f t="shared" si="1"/>
        <v>Unanswered</v>
      </c>
    </row>
    <row r="36" spans="1:8" s="9" customFormat="1" ht="15.75" customHeight="1" x14ac:dyDescent="0.2">
      <c r="A36" s="18"/>
      <c r="B36" s="72"/>
      <c r="C36" s="77"/>
      <c r="D36" s="97" t="s">
        <v>458</v>
      </c>
      <c r="E36" s="73"/>
      <c r="F36" s="68"/>
      <c r="G36" s="16"/>
    </row>
    <row r="37" spans="1:8" s="9" customFormat="1" ht="42" customHeight="1" x14ac:dyDescent="0.2">
      <c r="A37" s="18"/>
      <c r="B37" s="98" t="s">
        <v>596</v>
      </c>
      <c r="C37" s="53" t="s">
        <v>428</v>
      </c>
      <c r="D37" s="87" t="s">
        <v>457</v>
      </c>
      <c r="E37" s="41" t="str">
        <f t="shared" ref="E37:E44" si="2">DValue</f>
        <v>--Select--</v>
      </c>
      <c r="F37" s="41"/>
      <c r="G37" s="16"/>
      <c r="H37" t="str">
        <f t="shared" si="1"/>
        <v>Unanswered</v>
      </c>
    </row>
    <row r="38" spans="1:8" s="9" customFormat="1" ht="42" customHeight="1" x14ac:dyDescent="0.2">
      <c r="A38" s="18"/>
      <c r="B38" s="98" t="s">
        <v>597</v>
      </c>
      <c r="C38" s="53"/>
      <c r="D38" s="87" t="s">
        <v>5</v>
      </c>
      <c r="E38" s="41" t="str">
        <f t="shared" si="2"/>
        <v>--Select--</v>
      </c>
      <c r="F38" s="41"/>
      <c r="G38" s="16"/>
      <c r="H38" t="str">
        <f t="shared" si="1"/>
        <v>Unanswered</v>
      </c>
    </row>
    <row r="39" spans="1:8" s="9" customFormat="1" ht="42" customHeight="1" x14ac:dyDescent="0.2">
      <c r="A39" s="18"/>
      <c r="B39" s="98" t="s">
        <v>650</v>
      </c>
      <c r="C39" s="53"/>
      <c r="D39" s="87" t="s">
        <v>6</v>
      </c>
      <c r="E39" s="41" t="str">
        <f t="shared" si="2"/>
        <v>--Select--</v>
      </c>
      <c r="F39" s="41"/>
      <c r="G39" s="16"/>
      <c r="H39" t="str">
        <f t="shared" si="1"/>
        <v>Unanswered</v>
      </c>
    </row>
    <row r="40" spans="1:8" s="9" customFormat="1" ht="42" customHeight="1" x14ac:dyDescent="0.2">
      <c r="A40" s="18"/>
      <c r="B40" s="98" t="s">
        <v>651</v>
      </c>
      <c r="C40" s="53"/>
      <c r="D40" s="87" t="s">
        <v>7</v>
      </c>
      <c r="E40" s="41" t="str">
        <f t="shared" si="2"/>
        <v>--Select--</v>
      </c>
      <c r="F40" s="41"/>
      <c r="G40" s="16"/>
      <c r="H40" t="str">
        <f t="shared" si="1"/>
        <v>Unanswered</v>
      </c>
    </row>
    <row r="41" spans="1:8" s="9" customFormat="1" ht="42" customHeight="1" x14ac:dyDescent="0.2">
      <c r="A41" s="18"/>
      <c r="B41" s="98" t="s">
        <v>672</v>
      </c>
      <c r="C41" s="53"/>
      <c r="D41" s="87" t="s">
        <v>8</v>
      </c>
      <c r="E41" s="41" t="str">
        <f t="shared" si="2"/>
        <v>--Select--</v>
      </c>
      <c r="F41" s="41"/>
      <c r="G41" s="16"/>
      <c r="H41" t="str">
        <f t="shared" si="1"/>
        <v>Unanswered</v>
      </c>
    </row>
    <row r="42" spans="1:8" s="9" customFormat="1" ht="42" customHeight="1" x14ac:dyDescent="0.2">
      <c r="A42" s="18"/>
      <c r="B42" s="98" t="s">
        <v>673</v>
      </c>
      <c r="C42" s="53"/>
      <c r="D42" s="87" t="s">
        <v>184</v>
      </c>
      <c r="E42" s="41" t="str">
        <f t="shared" si="2"/>
        <v>--Select--</v>
      </c>
      <c r="F42" s="41"/>
      <c r="G42" s="16"/>
      <c r="H42" t="str">
        <f t="shared" si="1"/>
        <v>Unanswered</v>
      </c>
    </row>
    <row r="43" spans="1:8" s="9" customFormat="1" ht="42" customHeight="1" x14ac:dyDescent="0.2">
      <c r="A43" s="18"/>
      <c r="B43" s="98" t="s">
        <v>741</v>
      </c>
      <c r="C43" s="53"/>
      <c r="D43" s="87" t="s">
        <v>185</v>
      </c>
      <c r="E43" s="41" t="str">
        <f t="shared" si="2"/>
        <v>--Select--</v>
      </c>
      <c r="F43" s="41"/>
      <c r="G43" s="16"/>
      <c r="H43" t="str">
        <f t="shared" si="1"/>
        <v>Unanswered</v>
      </c>
    </row>
    <row r="44" spans="1:8" s="9" customFormat="1" ht="42" customHeight="1" x14ac:dyDescent="0.2">
      <c r="A44" s="18"/>
      <c r="B44" s="98" t="s">
        <v>742</v>
      </c>
      <c r="C44" s="53"/>
      <c r="D44" s="87" t="s">
        <v>186</v>
      </c>
      <c r="E44" s="41" t="str">
        <f t="shared" si="2"/>
        <v>--Select--</v>
      </c>
      <c r="F44" s="41"/>
      <c r="G44" s="16"/>
      <c r="H44" t="str">
        <f t="shared" si="1"/>
        <v>Unanswered</v>
      </c>
    </row>
    <row r="45" spans="1:8" s="9" customFormat="1" ht="15.75" customHeight="1" x14ac:dyDescent="0.2">
      <c r="A45" s="18"/>
      <c r="B45" s="72"/>
      <c r="C45" s="77"/>
      <c r="D45" s="97" t="s">
        <v>456</v>
      </c>
      <c r="E45" s="73"/>
      <c r="F45" s="68"/>
      <c r="G45" s="16"/>
    </row>
    <row r="46" spans="1:8" s="9" customFormat="1" ht="42" customHeight="1" x14ac:dyDescent="0.2">
      <c r="A46" s="18"/>
      <c r="B46" s="98" t="s">
        <v>743</v>
      </c>
      <c r="C46" s="53" t="s">
        <v>428</v>
      </c>
      <c r="D46" s="87" t="s">
        <v>455</v>
      </c>
      <c r="E46" s="41" t="str">
        <f>DValue</f>
        <v>--Select--</v>
      </c>
      <c r="F46" s="41"/>
      <c r="G46" s="16"/>
      <c r="H46" t="str">
        <f t="shared" si="1"/>
        <v>Unanswered</v>
      </c>
    </row>
    <row r="47" spans="1:8" s="9" customFormat="1" ht="42" customHeight="1" x14ac:dyDescent="0.2">
      <c r="A47" s="18"/>
      <c r="B47" s="98" t="s">
        <v>744</v>
      </c>
      <c r="C47" s="53"/>
      <c r="D47" s="87" t="s">
        <v>187</v>
      </c>
      <c r="E47" s="41" t="str">
        <f>DValue</f>
        <v>--Select--</v>
      </c>
      <c r="F47" s="41"/>
      <c r="G47" s="16"/>
      <c r="H47" t="str">
        <f t="shared" si="1"/>
        <v>Unanswered</v>
      </c>
    </row>
    <row r="48" spans="1:8" s="9" customFormat="1" ht="42" customHeight="1" x14ac:dyDescent="0.2">
      <c r="A48" s="18"/>
      <c r="B48" s="98" t="s">
        <v>745</v>
      </c>
      <c r="C48" s="53"/>
      <c r="D48" s="87" t="s">
        <v>263</v>
      </c>
      <c r="E48" s="41" t="str">
        <f>DValue</f>
        <v>--Select--</v>
      </c>
      <c r="F48" s="41"/>
      <c r="G48" s="16"/>
      <c r="H48" t="str">
        <f t="shared" si="1"/>
        <v>Unanswered</v>
      </c>
    </row>
    <row r="49" spans="1:8" s="9" customFormat="1" ht="42" customHeight="1" x14ac:dyDescent="0.2">
      <c r="A49" s="18"/>
      <c r="B49" s="98" t="s">
        <v>599</v>
      </c>
      <c r="C49" s="53" t="s">
        <v>428</v>
      </c>
      <c r="D49" s="87" t="s">
        <v>188</v>
      </c>
      <c r="E49" s="41" t="str">
        <f>DValue</f>
        <v>--Select--</v>
      </c>
      <c r="F49" s="41"/>
      <c r="G49" s="16"/>
      <c r="H49" s="9" t="str">
        <f>IF(OR(E49="--Select--",E49=""),"Unanswered",IF(AND(E49="Yes", OR(#REF!="",#REF!="")),IF(AND(#REF!="",#REF!=""), "Missing all additional Info", "Missing some additional info"),""))</f>
        <v>Unanswered</v>
      </c>
    </row>
    <row r="50" spans="1:8" s="9" customFormat="1" ht="15" customHeight="1" x14ac:dyDescent="0.2">
      <c r="A50" s="18"/>
      <c r="B50" s="241" t="str">
        <f ca="1">IF(C50="p",
  IF(C51= "",
   IF(E51="",
    CONCATENATE(LEFT(INDIRECT(ADDRESS(LOOKUP(2,1/($B$14:B49&lt;&gt;""),ROW($B$14:B49)),2)), MAX(ISNUMBER(VALUE(MID(INDIRECT(ADDRESS(LOOKUP(2,1/($B$14:B49&lt;&gt;""),ROW($B$14:B49)),2)),{1,2,3,4,5,6,7,8,9},1)))*{1,2,3,4,5,6,7,8,9}))+1,"."),
    CONCATENATE(LEFT(INDIRECT(ADDRESS(LOOKUP(2,1/($B$14:B49&lt;&gt;""),ROW($B$14:B49)),2)), MAX(ISNUMBER(VALUE(MID(INDIRECT(ADDRESS(LOOKUP(2,1/($B$14:B49&lt;&gt;""),ROW($B$14:B49)),2)),{1,2,3,4,5,6,7,8,9},1)))*{1,2,3,4,5,6,7,8,9}))+1,"a.")
   ),
   CONCATENATE(LEFT(INDIRECT(ADDRESS(LOOKUP(2,1/($B$14:B49&lt;&gt;""),ROW($B$14:B49)),2)), MAX(ISNUMBER(VALUE(MID(INDIRECT(ADDRESS(LOOKUP(2,1/($B$14:B49&lt;&gt;""),ROW($B$14:B49)),2)),{1,2,3,4,5,6,7,8,9},1)))*{1,2,3,4,5,6,7,8,9}))+1, ".")
  ),
  IF(C50="n",
   "",
   IF(C50="c",
    CONCATENATE(
     LEFT(INDIRECT(ADDRESS(LOOKUP(2,1/($B$14:B49&lt;&gt;""),ROW($B$14:B49)),2)), MAX(ISNUMBER(VALUE(MID(INDIRECT(ADDRESS(LOOKUP(2,1/($B$14:B49&lt;&gt;""),ROW($B$14:B49)),2)),{1,2,3,4,5,6,7,8,9},1)))*{1,2,3,4,5,6,7,8,9})),
     CHAR(CODE(MID(INDIRECT(ADDRESS(LOOKUP(2,1/($B$14:B49&lt;&gt;""),ROW($B$14:B49)),2)),LEN(INDIRECT(ADDRESS(LOOKUP(2,1/($B$14:B49&lt;&gt;""),ROW($B$14:B49)),2)))-1,LEN(INDIRECT(ADDRESS(LOOKUP(2,1/($B$14:B49&lt;&gt;""),ROW($B$14:B49)),2)))-1))+1), "."
    ),
    CONCATENATE(
     LEFT(INDIRECT(ADDRESS(LOOKUP(2,1/($B$14:B49&lt;&gt;""),ROW($B$14:B49)),2)), MAX(ISNUMBER(VALUE(MID(INDIRECT(ADDRESS(LOOKUP(2,1/($B$14:B49&lt;&gt;""),ROW($B$14:B49)),2)),{1,2,3,4,5,6,7,8,9},1)))*{1,2,3,4,5,6,7,8,9})),
     CHAR(CODE(MID(INDIRECT(ADDRESS(LOOKUP(2,1/($B$14:B49&lt;&gt;""),ROW($B$14:B49)),2)),LEN(INDIRECT(ADDRESS(LOOKUP(2,1/($B$14:B49&lt;&gt;""),ROW($B$14:B49)),2)))-1,LEN(INDIRECT(ADDRESS(LOOKUP(2,1/($B$14:B49&lt;&gt;""),ROW($B$14:B49)),2)))-1))+1), "."
    )
   )
  )
 )</f>
        <v/>
      </c>
      <c r="C50" s="53" t="s">
        <v>432</v>
      </c>
      <c r="D50" s="248" t="s">
        <v>437</v>
      </c>
      <c r="E50" s="192" t="s">
        <v>315</v>
      </c>
      <c r="F50" s="191" t="s">
        <v>764</v>
      </c>
      <c r="G50" s="16"/>
    </row>
    <row r="51" spans="1:8" s="9" customFormat="1" ht="15" customHeight="1" thickBot="1" x14ac:dyDescent="0.25">
      <c r="A51" s="18"/>
      <c r="B51" s="247"/>
      <c r="C51" s="95" t="s">
        <v>432</v>
      </c>
      <c r="D51" s="249"/>
      <c r="E51" s="193" t="s">
        <v>181</v>
      </c>
      <c r="F51" s="191" t="s">
        <v>765</v>
      </c>
      <c r="G51" s="16"/>
    </row>
    <row r="52" spans="1:8" customFormat="1" ht="13.5" customHeight="1" thickTop="1" x14ac:dyDescent="0.2">
      <c r="A52" s="16"/>
      <c r="B52" s="102"/>
      <c r="C52" s="104"/>
      <c r="D52" s="104"/>
      <c r="E52" s="104"/>
      <c r="F52" s="105"/>
      <c r="G52" s="16"/>
    </row>
    <row r="53" spans="1:8" customFormat="1" ht="13.5" customHeight="1" x14ac:dyDescent="0.2">
      <c r="A53" s="16"/>
      <c r="B53" s="109"/>
      <c r="C53" s="110"/>
      <c r="D53" s="111"/>
      <c r="E53" s="112"/>
      <c r="F53" s="108"/>
      <c r="G53" s="16"/>
    </row>
    <row r="54" spans="1:8" customFormat="1" ht="13.5" customHeight="1" x14ac:dyDescent="0.2">
      <c r="A54" s="16"/>
      <c r="B54" s="106"/>
      <c r="C54" s="61"/>
      <c r="D54" s="118" t="s">
        <v>162</v>
      </c>
      <c r="E54" s="117">
        <f>COUNTIF($E$14:$E$51,D54)</f>
        <v>0</v>
      </c>
      <c r="F54" s="107"/>
      <c r="G54" s="16"/>
    </row>
    <row r="55" spans="1:8" customFormat="1" ht="13.5" customHeight="1" x14ac:dyDescent="0.2">
      <c r="A55" s="16"/>
      <c r="B55" s="106"/>
      <c r="C55" s="61"/>
      <c r="D55" s="118" t="s">
        <v>163</v>
      </c>
      <c r="E55" s="117">
        <f>COUNTIF($E$14:$E$51,D55)</f>
        <v>0</v>
      </c>
      <c r="F55" s="107"/>
      <c r="G55" s="16"/>
    </row>
    <row r="56" spans="1:8" customFormat="1" ht="13.5" customHeight="1" x14ac:dyDescent="0.2">
      <c r="A56" s="16"/>
      <c r="B56" s="106"/>
      <c r="C56" s="61"/>
      <c r="D56" s="119" t="s">
        <v>164</v>
      </c>
      <c r="E56" s="117">
        <f>COUNTIF($E$14:$E$51,D56)</f>
        <v>0</v>
      </c>
      <c r="F56" s="107"/>
      <c r="G56" s="16"/>
    </row>
    <row r="57" spans="1:8" customFormat="1" ht="16.5" customHeight="1" x14ac:dyDescent="0.2">
      <c r="A57" s="16"/>
      <c r="B57" s="113"/>
      <c r="C57" s="114"/>
      <c r="D57" s="120" t="s">
        <v>165</v>
      </c>
      <c r="E57" s="117">
        <f>COUNTIF($E$14:$E$51,D57)</f>
        <v>0</v>
      </c>
      <c r="F57" s="107"/>
      <c r="G57" s="16"/>
      <c r="H57">
        <f>SUM(COUNTIF($H$14:$H$49,"Unanswered"),G61)</f>
        <v>31</v>
      </c>
    </row>
    <row r="58" spans="1:8" s="9" customFormat="1" ht="21.75" customHeight="1" thickBot="1" x14ac:dyDescent="0.25">
      <c r="A58" s="18"/>
      <c r="B58" s="115"/>
      <c r="C58" s="116"/>
      <c r="D58" s="122" t="s">
        <v>503</v>
      </c>
      <c r="E58" s="123">
        <f>SUM(E54:E57)</f>
        <v>0</v>
      </c>
      <c r="F58" s="124" t="str">
        <f>IF($H$57&gt;0,$H$57 &amp; " Questions remain unanswered!","")</f>
        <v>31 Questions remain unanswered!</v>
      </c>
      <c r="G58" s="8"/>
      <c r="H58" s="16"/>
    </row>
    <row r="59" spans="1:8" s="9" customFormat="1" ht="42" customHeight="1" thickTop="1" thickBot="1" x14ac:dyDescent="0.25">
      <c r="A59" s="18"/>
      <c r="B59" s="20"/>
      <c r="C59" s="17"/>
      <c r="D59" s="17"/>
      <c r="E59" s="197"/>
      <c r="F59" s="197"/>
      <c r="G59" s="26"/>
      <c r="H59" s="16"/>
    </row>
    <row r="60" spans="1:8" s="9" customFormat="1" ht="42" customHeight="1" thickTop="1" thickBot="1" x14ac:dyDescent="0.25">
      <c r="A60" s="18"/>
      <c r="B60" s="244" t="s">
        <v>427</v>
      </c>
      <c r="C60" s="245"/>
      <c r="D60" s="245"/>
      <c r="E60" s="245"/>
      <c r="F60" s="246"/>
      <c r="G60" s="16"/>
    </row>
    <row r="61" spans="1:8" s="9" customFormat="1" ht="20.25" customHeight="1" thickBot="1" x14ac:dyDescent="0.25">
      <c r="A61" s="18"/>
      <c r="B61" s="34"/>
      <c r="D61" s="84" t="s">
        <v>452</v>
      </c>
      <c r="E61" s="181" t="s">
        <v>163</v>
      </c>
      <c r="F61" s="194"/>
      <c r="G61">
        <f>IF(OR(E61="--Select--",E61=""),1,0)</f>
        <v>0</v>
      </c>
    </row>
    <row r="62" spans="1:8" s="9" customFormat="1" ht="42" customHeight="1" thickBot="1" x14ac:dyDescent="0.25">
      <c r="A62" s="18"/>
      <c r="B62" s="67"/>
      <c r="C62" s="24"/>
      <c r="D62" s="24"/>
      <c r="E62" s="24"/>
      <c r="F62" s="25"/>
      <c r="G62" s="16"/>
    </row>
    <row r="63" spans="1:8" s="9" customFormat="1" ht="21" customHeight="1" x14ac:dyDescent="0.2">
      <c r="A63" s="16"/>
      <c r="B63" s="217" t="s">
        <v>420</v>
      </c>
      <c r="C63" s="218"/>
      <c r="D63" s="85" t="s">
        <v>419</v>
      </c>
      <c r="E63" s="184" t="s">
        <v>415</v>
      </c>
      <c r="F63" s="185" t="s">
        <v>416</v>
      </c>
      <c r="G63" s="16"/>
      <c r="H63"/>
    </row>
    <row r="64" spans="1:8" s="9" customFormat="1" ht="42" customHeight="1" x14ac:dyDescent="0.2">
      <c r="A64" s="18"/>
      <c r="B64" s="159" t="s">
        <v>58</v>
      </c>
      <c r="C64" s="160" t="s">
        <v>428</v>
      </c>
      <c r="D64" s="99" t="s">
        <v>56</v>
      </c>
      <c r="E64" s="44" t="str">
        <f t="shared" ref="E64:E77" si="3">DValue</f>
        <v>--Select--</v>
      </c>
      <c r="F64" s="41"/>
      <c r="G64" s="16"/>
      <c r="H64" t="str">
        <f t="shared" ref="H64:H78" si="4">IF(AND($E$61="Yes", OR(E64="--Select--",E64="")),"Unanswered",IF(AND($E$61="Yes", E64="Yes"),"",IF(AND($E$61="Yes", E64&lt;&gt;"Yes",F64=""),"Explanation Missing","")))</f>
        <v/>
      </c>
    </row>
    <row r="65" spans="1:9" s="9" customFormat="1" ht="42" customHeight="1" x14ac:dyDescent="0.2">
      <c r="A65" s="18"/>
      <c r="B65" s="161" t="s">
        <v>600</v>
      </c>
      <c r="C65" s="53" t="s">
        <v>428</v>
      </c>
      <c r="D65" s="87" t="s">
        <v>94</v>
      </c>
      <c r="E65" s="41" t="str">
        <f t="shared" si="3"/>
        <v>--Select--</v>
      </c>
      <c r="F65" s="41"/>
      <c r="G65" s="16"/>
      <c r="H65" t="str">
        <f t="shared" si="4"/>
        <v/>
      </c>
    </row>
    <row r="66" spans="1:9" s="9" customFormat="1" ht="42" customHeight="1" x14ac:dyDescent="0.2">
      <c r="A66" s="18"/>
      <c r="B66" s="161" t="s">
        <v>685</v>
      </c>
      <c r="C66" s="53" t="s">
        <v>428</v>
      </c>
      <c r="D66" s="87" t="s">
        <v>95</v>
      </c>
      <c r="E66" s="41" t="str">
        <f t="shared" si="3"/>
        <v>--Select--</v>
      </c>
      <c r="F66" s="41"/>
      <c r="G66" s="16"/>
      <c r="H66" t="str">
        <f t="shared" si="4"/>
        <v/>
      </c>
    </row>
    <row r="67" spans="1:9" s="9" customFormat="1" ht="42" customHeight="1" x14ac:dyDescent="0.2">
      <c r="A67" s="18"/>
      <c r="B67" s="161" t="s">
        <v>686</v>
      </c>
      <c r="C67" s="53"/>
      <c r="D67" s="87" t="s">
        <v>96</v>
      </c>
      <c r="E67" s="41" t="str">
        <f t="shared" si="3"/>
        <v>--Select--</v>
      </c>
      <c r="F67" s="41"/>
      <c r="G67" s="16"/>
      <c r="H67" t="str">
        <f t="shared" si="4"/>
        <v/>
      </c>
    </row>
    <row r="68" spans="1:9" s="9" customFormat="1" ht="42" customHeight="1" x14ac:dyDescent="0.2">
      <c r="A68" s="18"/>
      <c r="B68" s="161" t="s">
        <v>687</v>
      </c>
      <c r="C68" s="53"/>
      <c r="D68" s="87" t="s">
        <v>97</v>
      </c>
      <c r="E68" s="41" t="str">
        <f t="shared" si="3"/>
        <v>--Select--</v>
      </c>
      <c r="F68" s="41"/>
      <c r="G68" s="16"/>
      <c r="H68" t="str">
        <f t="shared" si="4"/>
        <v/>
      </c>
    </row>
    <row r="69" spans="1:9" s="9" customFormat="1" ht="42" customHeight="1" x14ac:dyDescent="0.2">
      <c r="A69" s="18"/>
      <c r="B69" s="161" t="s">
        <v>740</v>
      </c>
      <c r="C69" s="53" t="s">
        <v>428</v>
      </c>
      <c r="D69" s="87" t="s">
        <v>55</v>
      </c>
      <c r="E69" s="41" t="str">
        <f t="shared" si="3"/>
        <v>--Select--</v>
      </c>
      <c r="F69" s="41"/>
      <c r="G69" s="16"/>
      <c r="H69" t="str">
        <f t="shared" si="4"/>
        <v/>
      </c>
    </row>
    <row r="70" spans="1:9" s="9" customFormat="1" ht="42" customHeight="1" x14ac:dyDescent="0.2">
      <c r="A70" s="18"/>
      <c r="B70" s="161" t="s">
        <v>696</v>
      </c>
      <c r="C70" s="53" t="s">
        <v>428</v>
      </c>
      <c r="D70" s="87" t="s">
        <v>504</v>
      </c>
      <c r="E70" s="41" t="str">
        <f t="shared" si="3"/>
        <v>--Select--</v>
      </c>
      <c r="F70" s="41"/>
      <c r="G70" s="16"/>
      <c r="H70" t="str">
        <f t="shared" si="4"/>
        <v/>
      </c>
    </row>
    <row r="71" spans="1:9" s="9" customFormat="1" ht="42" customHeight="1" x14ac:dyDescent="0.2">
      <c r="A71" s="18"/>
      <c r="B71" s="161" t="s">
        <v>697</v>
      </c>
      <c r="C71" s="53"/>
      <c r="D71" s="87" t="s">
        <v>284</v>
      </c>
      <c r="E71" s="41" t="str">
        <f t="shared" si="3"/>
        <v>--Select--</v>
      </c>
      <c r="F71" s="41"/>
      <c r="G71" s="16"/>
      <c r="H71" t="str">
        <f t="shared" si="4"/>
        <v/>
      </c>
    </row>
    <row r="72" spans="1:9" s="9" customFormat="1" ht="42" customHeight="1" x14ac:dyDescent="0.2">
      <c r="A72" s="18"/>
      <c r="B72" s="161" t="s">
        <v>746</v>
      </c>
      <c r="C72" s="53"/>
      <c r="D72" s="87" t="s">
        <v>308</v>
      </c>
      <c r="E72" s="41" t="str">
        <f t="shared" si="3"/>
        <v>--Select--</v>
      </c>
      <c r="F72" s="41"/>
      <c r="G72" s="16"/>
      <c r="H72" t="str">
        <f t="shared" si="4"/>
        <v/>
      </c>
    </row>
    <row r="73" spans="1:9" s="9" customFormat="1" ht="42" customHeight="1" x14ac:dyDescent="0.2">
      <c r="A73" s="18"/>
      <c r="B73" s="161" t="s">
        <v>747</v>
      </c>
      <c r="C73" s="53"/>
      <c r="D73" s="87" t="s">
        <v>309</v>
      </c>
      <c r="E73" s="41" t="str">
        <f t="shared" si="3"/>
        <v>--Select--</v>
      </c>
      <c r="F73" s="41"/>
      <c r="G73" s="16"/>
      <c r="H73" t="str">
        <f t="shared" si="4"/>
        <v/>
      </c>
    </row>
    <row r="74" spans="1:9" s="9" customFormat="1" ht="42" customHeight="1" x14ac:dyDescent="0.2">
      <c r="A74" s="18"/>
      <c r="B74" s="161" t="s">
        <v>748</v>
      </c>
      <c r="C74" s="53"/>
      <c r="D74" s="87" t="s">
        <v>285</v>
      </c>
      <c r="E74" s="41" t="str">
        <f t="shared" si="3"/>
        <v>--Select--</v>
      </c>
      <c r="F74" s="41"/>
      <c r="G74" s="16"/>
      <c r="H74" t="str">
        <f t="shared" si="4"/>
        <v/>
      </c>
    </row>
    <row r="75" spans="1:9" s="9" customFormat="1" ht="42" customHeight="1" x14ac:dyDescent="0.2">
      <c r="A75" s="18"/>
      <c r="B75" s="161" t="s">
        <v>749</v>
      </c>
      <c r="C75" s="162"/>
      <c r="D75" s="99" t="s">
        <v>310</v>
      </c>
      <c r="E75" s="41" t="str">
        <f t="shared" si="3"/>
        <v>--Select--</v>
      </c>
      <c r="F75" s="41"/>
      <c r="G75" s="16"/>
      <c r="H75" t="str">
        <f t="shared" si="4"/>
        <v/>
      </c>
    </row>
    <row r="76" spans="1:9" s="9" customFormat="1" ht="42" customHeight="1" x14ac:dyDescent="0.2">
      <c r="A76" s="18"/>
      <c r="B76" s="161" t="s">
        <v>750</v>
      </c>
      <c r="C76" s="163"/>
      <c r="D76" s="87" t="s">
        <v>286</v>
      </c>
      <c r="E76" s="41" t="str">
        <f t="shared" si="3"/>
        <v>--Select--</v>
      </c>
      <c r="F76" s="41"/>
      <c r="G76" s="16"/>
      <c r="H76" t="str">
        <f t="shared" si="4"/>
        <v/>
      </c>
    </row>
    <row r="77" spans="1:9" s="9" customFormat="1" ht="42" customHeight="1" x14ac:dyDescent="0.2">
      <c r="A77" s="18"/>
      <c r="B77" s="161" t="s">
        <v>751</v>
      </c>
      <c r="C77" s="164"/>
      <c r="D77" s="88" t="s">
        <v>287</v>
      </c>
      <c r="E77" s="41" t="str">
        <f t="shared" si="3"/>
        <v>--Select--</v>
      </c>
      <c r="F77" s="41"/>
      <c r="G77" s="16"/>
      <c r="H77" t="str">
        <f t="shared" si="4"/>
        <v/>
      </c>
    </row>
    <row r="78" spans="1:9" s="9" customFormat="1" ht="42" customHeight="1" thickBot="1" x14ac:dyDescent="0.25">
      <c r="A78" s="18"/>
      <c r="B78" s="161" t="s">
        <v>605</v>
      </c>
      <c r="C78" s="165" t="s">
        <v>428</v>
      </c>
      <c r="D78" s="176" t="s">
        <v>436</v>
      </c>
      <c r="E78" s="41" t="str">
        <f>DValue</f>
        <v>--Select--</v>
      </c>
      <c r="F78" s="41"/>
      <c r="G78" s="16"/>
      <c r="H78" t="str">
        <f t="shared" si="4"/>
        <v/>
      </c>
    </row>
    <row r="79" spans="1:9" customFormat="1" ht="13.5" customHeight="1" thickTop="1" x14ac:dyDescent="0.2">
      <c r="A79" s="16"/>
      <c r="B79" s="102"/>
      <c r="C79" s="103"/>
      <c r="D79" s="104"/>
      <c r="E79" s="104"/>
      <c r="F79" s="105"/>
      <c r="G79" s="16"/>
    </row>
    <row r="80" spans="1:9" customFormat="1" ht="13.5" customHeight="1" x14ac:dyDescent="0.2">
      <c r="A80" s="16"/>
      <c r="B80" s="109"/>
      <c r="C80" s="110"/>
      <c r="D80" s="111"/>
      <c r="E80" s="112"/>
      <c r="F80" s="108"/>
      <c r="G80" s="16"/>
      <c r="I80">
        <f>E81+E54</f>
        <v>0</v>
      </c>
    </row>
    <row r="81" spans="1:9" customFormat="1" ht="13.5" customHeight="1" x14ac:dyDescent="0.2">
      <c r="A81" s="16"/>
      <c r="B81" s="106"/>
      <c r="C81" s="61"/>
      <c r="D81" s="118" t="s">
        <v>162</v>
      </c>
      <c r="E81" s="117">
        <f>COUNTIF($E$64:$E$78,D81)</f>
        <v>0</v>
      </c>
      <c r="F81" s="107"/>
      <c r="G81" s="16"/>
      <c r="I81">
        <f>E82+E55</f>
        <v>0</v>
      </c>
    </row>
    <row r="82" spans="1:9" customFormat="1" ht="13.5" customHeight="1" x14ac:dyDescent="0.2">
      <c r="A82" s="16"/>
      <c r="B82" s="106"/>
      <c r="C82" s="61"/>
      <c r="D82" s="118" t="s">
        <v>163</v>
      </c>
      <c r="E82" s="117">
        <f>COUNTIF($E$64:$E$78,D82)</f>
        <v>0</v>
      </c>
      <c r="F82" s="107"/>
      <c r="G82" s="16"/>
      <c r="I82">
        <f>E83+E56</f>
        <v>0</v>
      </c>
    </row>
    <row r="83" spans="1:9" customFormat="1" ht="13.5" customHeight="1" x14ac:dyDescent="0.2">
      <c r="A83" s="16"/>
      <c r="B83" s="106"/>
      <c r="C83" s="61"/>
      <c r="D83" s="119" t="s">
        <v>164</v>
      </c>
      <c r="E83" s="117">
        <f>COUNTIF($E$64:$E$78,D83)</f>
        <v>0</v>
      </c>
      <c r="F83" s="107"/>
      <c r="G83" s="16"/>
      <c r="I83">
        <f>E84+E57</f>
        <v>0</v>
      </c>
    </row>
    <row r="84" spans="1:9" customFormat="1" ht="16.5" customHeight="1" x14ac:dyDescent="0.2">
      <c r="A84" s="16"/>
      <c r="B84" s="113"/>
      <c r="C84" s="114"/>
      <c r="D84" s="120" t="s">
        <v>165</v>
      </c>
      <c r="E84" s="117">
        <f>COUNTIF($E$64:$E$78,D84)</f>
        <v>0</v>
      </c>
      <c r="F84" s="107"/>
      <c r="G84" s="16"/>
      <c r="H84">
        <f>SUM(COUNTIF($H$64:$H$78,"Unanswered"))</f>
        <v>0</v>
      </c>
      <c r="I84">
        <f>H84+H57</f>
        <v>31</v>
      </c>
    </row>
    <row r="85" spans="1:9" ht="21.75" customHeight="1" thickBot="1" x14ac:dyDescent="0.25">
      <c r="B85" s="115"/>
      <c r="C85" s="116"/>
      <c r="D85" s="122" t="s">
        <v>503</v>
      </c>
      <c r="E85" s="123">
        <f>SUM(E81:E84)</f>
        <v>0</v>
      </c>
      <c r="F85" s="124" t="str">
        <f>IF($H$84&gt;0,$H$84 &amp; " Questions remain unanswered!","")</f>
        <v/>
      </c>
    </row>
    <row r="86" spans="1:9" ht="42" hidden="1" customHeight="1" thickTop="1" x14ac:dyDescent="0.2"/>
    <row r="87" spans="1:9" ht="42" hidden="1" customHeight="1" x14ac:dyDescent="0.2"/>
    <row r="88" spans="1:9" ht="42" hidden="1" customHeight="1" x14ac:dyDescent="0.2"/>
    <row r="89" spans="1:9" ht="42" hidden="1" customHeight="1" x14ac:dyDescent="0.2"/>
    <row r="90" spans="1:9" ht="42" hidden="1" customHeight="1" x14ac:dyDescent="0.2"/>
    <row r="91" spans="1:9" ht="42" hidden="1" customHeight="1" x14ac:dyDescent="0.2"/>
    <row r="92" spans="1:9" ht="42" hidden="1" customHeight="1" x14ac:dyDescent="0.2"/>
    <row r="93" spans="1:9" ht="42" hidden="1" customHeight="1" x14ac:dyDescent="0.2"/>
    <row r="94" spans="1:9" ht="42" hidden="1" customHeight="1" x14ac:dyDescent="0.2"/>
    <row r="95" spans="1:9" ht="42" hidden="1" customHeight="1" x14ac:dyDescent="0.2"/>
    <row r="96" spans="1:9"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row r="194" ht="42" hidden="1" customHeight="1" x14ac:dyDescent="0.2"/>
    <row r="195" ht="42" hidden="1" customHeight="1" x14ac:dyDescent="0.2"/>
  </sheetData>
  <sheetProtection algorithmName="SHA-512" hashValue="5DT+MB8/jZsRMlv7wCPr2tP2sDwP6+w7/KU9Ds1v+S/6FTFGH5CzWDhf2Li4wwXo1VOVasHM6Lqsuq+l1a3kDg==" saltValue="/x3LrLHiwgV58sSb6c63tg==" spinCount="100000" sheet="1" objects="1" scenarios="1" formatRows="0" selectLockedCells="1"/>
  <customSheetViews>
    <customSheetView guid="{6FB98A3E-7EBA-4E9F-A075-0F34D8C5F91F}" showPageBreaks="1" showRowCol="0" hiddenRows="1" hiddenColumns="1" view="pageLayout" topLeftCell="A73">
      <selection activeCell="G75" sqref="G75:G1048576"/>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49">
      <selection activeCell="F61" sqref="F61"/>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49">
      <selection activeCell="E55" sqref="E55"/>
      <pageMargins left="0.75" right="0.75" top="0.75" bottom="1"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73">
      <selection activeCell="G75" sqref="G75:G1048576"/>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selection activeCell="D13" sqref="D13"/>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10">
    <mergeCell ref="B63:C63"/>
    <mergeCell ref="B60:F60"/>
    <mergeCell ref="B4:F7"/>
    <mergeCell ref="B9:C10"/>
    <mergeCell ref="D9:F10"/>
    <mergeCell ref="D11:F11"/>
    <mergeCell ref="D12:F12"/>
    <mergeCell ref="B13:C13"/>
    <mergeCell ref="B50:B51"/>
    <mergeCell ref="D50:D51"/>
  </mergeCells>
  <phoneticPr fontId="15" type="noConversion"/>
  <conditionalFormatting sqref="F46:F49 F37:F44 F31:F35 F14:F23 F25:F29">
    <cfRule type="expression" dxfId="35" priority="44">
      <formula>AND(E14 = "Yes")</formula>
    </cfRule>
    <cfRule type="expression" dxfId="34" priority="45">
      <formula>AND(OR(E14 = "No", E14= "Partial Compliance", E14="Not Applicable"), F14 = "")</formula>
    </cfRule>
  </conditionalFormatting>
  <conditionalFormatting sqref="F49">
    <cfRule type="expression" dxfId="33" priority="41">
      <formula>$E$49="Yes"</formula>
    </cfRule>
  </conditionalFormatting>
  <conditionalFormatting sqref="D50:D51">
    <cfRule type="expression" dxfId="32" priority="37">
      <formula>$E$49="Yes"</formula>
    </cfRule>
  </conditionalFormatting>
  <conditionalFormatting sqref="F64">
    <cfRule type="expression" dxfId="31" priority="31">
      <formula>AND(E64 = "Yes")</formula>
    </cfRule>
    <cfRule type="expression" dxfId="30" priority="32">
      <formula>AND(OR(E64 = "No", E64= "Partial Compliance", E64="Not Applicable"), F64 = "")</formula>
    </cfRule>
  </conditionalFormatting>
  <conditionalFormatting sqref="F65">
    <cfRule type="expression" dxfId="29" priority="29">
      <formula>AND(E65 = "Yes")</formula>
    </cfRule>
    <cfRule type="expression" dxfId="28" priority="30">
      <formula>AND(OR(E65 = "No", E65= "Partial Compliance", E65="Not Applicable"), F65 = "")</formula>
    </cfRule>
  </conditionalFormatting>
  <conditionalFormatting sqref="F66">
    <cfRule type="expression" dxfId="27" priority="27">
      <formula>AND(E66 = "Yes")</formula>
    </cfRule>
    <cfRule type="expression" dxfId="26" priority="28">
      <formula>AND(OR(E66 = "No", E66= "Partial Compliance", E66="Not Applicable"), F66 = "")</formula>
    </cfRule>
  </conditionalFormatting>
  <conditionalFormatting sqref="F67">
    <cfRule type="expression" dxfId="25" priority="25">
      <formula>AND(E67 = "Yes")</formula>
    </cfRule>
    <cfRule type="expression" dxfId="24" priority="26">
      <formula>AND(OR(E67 = "No", E67= "Partial Compliance", E67="Not Applicable"), F67 = "")</formula>
    </cfRule>
  </conditionalFormatting>
  <conditionalFormatting sqref="F68">
    <cfRule type="expression" dxfId="23" priority="23">
      <formula>AND(E68 = "Yes")</formula>
    </cfRule>
    <cfRule type="expression" dxfId="22" priority="24">
      <formula>AND(OR(E68 = "No", E68= "Partial Compliance", E68="Not Applicable"), F68 = "")</formula>
    </cfRule>
  </conditionalFormatting>
  <conditionalFormatting sqref="F69">
    <cfRule type="expression" dxfId="21" priority="21">
      <formula>AND(E69 = "Yes")</formula>
    </cfRule>
    <cfRule type="expression" dxfId="20" priority="22">
      <formula>AND(OR(E69 = "No", E69= "Partial Compliance", E69="Not Applicable"), F69 = "")</formula>
    </cfRule>
  </conditionalFormatting>
  <conditionalFormatting sqref="F70">
    <cfRule type="expression" dxfId="19" priority="19">
      <formula>AND(E70 = "Yes")</formula>
    </cfRule>
    <cfRule type="expression" dxfId="18" priority="20">
      <formula>AND(OR(E70 = "No", E70= "Partial Compliance", E70="Not Applicable"), F70 = "")</formula>
    </cfRule>
  </conditionalFormatting>
  <conditionalFormatting sqref="F71">
    <cfRule type="expression" dxfId="17" priority="17">
      <formula>AND(E71 = "Yes")</formula>
    </cfRule>
    <cfRule type="expression" dxfId="16" priority="18">
      <formula>AND(OR(E71 = "No", E71= "Partial Compliance", E71="Not Applicable"), F71 = "")</formula>
    </cfRule>
  </conditionalFormatting>
  <conditionalFormatting sqref="F72">
    <cfRule type="expression" dxfId="15" priority="15">
      <formula>AND(E72 = "Yes")</formula>
    </cfRule>
    <cfRule type="expression" dxfId="14" priority="16">
      <formula>AND(OR(E72 = "No", E72= "Partial Compliance", E72="Not Applicable"), F72 = "")</formula>
    </cfRule>
  </conditionalFormatting>
  <conditionalFormatting sqref="F73">
    <cfRule type="expression" dxfId="13" priority="13">
      <formula>AND(E73 = "Yes")</formula>
    </cfRule>
    <cfRule type="expression" dxfId="12" priority="14">
      <formula>AND(OR(E73 = "No", E73= "Partial Compliance", E73="Not Applicable"), F73 = "")</formula>
    </cfRule>
  </conditionalFormatting>
  <conditionalFormatting sqref="F74">
    <cfRule type="expression" dxfId="11" priority="11">
      <formula>AND(E74 = "Yes")</formula>
    </cfRule>
    <cfRule type="expression" dxfId="10" priority="12">
      <formula>AND(OR(E74 = "No", E74= "Partial Compliance", E74="Not Applicable"), F74 = "")</formula>
    </cfRule>
  </conditionalFormatting>
  <conditionalFormatting sqref="F75">
    <cfRule type="expression" dxfId="9" priority="9">
      <formula>AND(E75 = "Yes")</formula>
    </cfRule>
    <cfRule type="expression" dxfId="8" priority="10">
      <formula>AND(OR(E75 = "No", E75= "Partial Compliance", E75="Not Applicable"), F75 = "")</formula>
    </cfRule>
  </conditionalFormatting>
  <conditionalFormatting sqref="F76">
    <cfRule type="expression" dxfId="7" priority="7">
      <formula>AND(E76 = "Yes")</formula>
    </cfRule>
    <cfRule type="expression" dxfId="6" priority="8">
      <formula>AND(OR(E76 = "No", E76= "Partial Compliance", E76="Not Applicable"), F76 = "")</formula>
    </cfRule>
  </conditionalFormatting>
  <conditionalFormatting sqref="F77">
    <cfRule type="expression" dxfId="5" priority="5">
      <formula>AND(E77 = "Yes")</formula>
    </cfRule>
    <cfRule type="expression" dxfId="4" priority="6">
      <formula>AND(OR(E77 = "No", E77= "Partial Compliance", E77="Not Applicable"), F77 = "")</formula>
    </cfRule>
  </conditionalFormatting>
  <conditionalFormatting sqref="F78">
    <cfRule type="expression" dxfId="3" priority="3">
      <formula>AND(E78 = "Yes")</formula>
    </cfRule>
    <cfRule type="expression" dxfId="2" priority="4">
      <formula>AND(OR(E78 = "No", E78= "Partial Compliance", E78="Not Applicable"), F78 = "")</formula>
    </cfRule>
  </conditionalFormatting>
  <conditionalFormatting sqref="F50">
    <cfRule type="expression" dxfId="1" priority="2">
      <formula>AND($E$49="Yes",$F$50="")</formula>
    </cfRule>
  </conditionalFormatting>
  <conditionalFormatting sqref="F51">
    <cfRule type="expression" dxfId="0" priority="1">
      <formula>AND($E$49="Yes",$F$51="")</formula>
    </cfRule>
  </conditionalFormatting>
  <dataValidations count="2">
    <dataValidation type="list" allowBlank="1" showInputMessage="1" showErrorMessage="1" sqref="E64:E78 E21:E23 E14:E19 E25:E49">
      <formula1>PChoices</formula1>
    </dataValidation>
    <dataValidation type="list" allowBlank="1" showInputMessage="1" showErrorMessage="1" sqref="E61">
      <formula1>"Yes,No"</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9"/>
  <sheetViews>
    <sheetView zoomScale="120" zoomScaleNormal="100" zoomScalePageLayoutView="120" workbookViewId="0">
      <selection activeCell="H17" sqref="H17"/>
    </sheetView>
  </sheetViews>
  <sheetFormatPr defaultColWidth="0" defaultRowHeight="12.75" zeroHeight="1" x14ac:dyDescent="0.2"/>
  <cols>
    <col min="1" max="1" width="5.85546875" style="30" customWidth="1"/>
    <col min="2" max="2" width="7.7109375" style="30" customWidth="1"/>
    <col min="3" max="3" width="36.85546875" style="30" customWidth="1"/>
    <col min="4" max="8" width="9.140625" style="30" customWidth="1"/>
    <col min="9" max="9" width="5.85546875" style="30" customWidth="1"/>
    <col min="10" max="16384" width="9.140625" style="30" hidden="1"/>
  </cols>
  <sheetData>
    <row r="1" spans="1:10" ht="24.95" customHeight="1" x14ac:dyDescent="0.2">
      <c r="A1" s="30" t="s">
        <v>61</v>
      </c>
      <c r="B1" s="38" t="s">
        <v>252</v>
      </c>
      <c r="C1" s="251" t="str">
        <f>+'A- Effectiveness &amp; Efficiency'!D1</f>
        <v>AGENCY NAME</v>
      </c>
      <c r="D1" s="251"/>
      <c r="E1" s="251"/>
      <c r="F1" s="251"/>
      <c r="G1" s="4"/>
      <c r="H1" s="4"/>
      <c r="I1" s="4"/>
      <c r="J1" s="4"/>
    </row>
    <row r="2" spans="1:10" s="4" customFormat="1" ht="24.95" customHeight="1" x14ac:dyDescent="0.2">
      <c r="B2" s="1"/>
      <c r="C2" s="6"/>
      <c r="D2" s="6"/>
      <c r="E2" s="6"/>
      <c r="F2" s="6"/>
    </row>
    <row r="3" spans="1:10" s="4" customFormat="1" ht="16.5" customHeight="1" x14ac:dyDescent="0.2">
      <c r="A3" s="252" t="str">
        <f>Page_Heading</f>
        <v>NEW YORK CITY COMPTROLLER'S OFFICE
CALENDAR YEAR 2020 CHECKLIST
AGENCY EVALUATION OF INTERNAL CONTROLS
DIRECTIVE # 1</v>
      </c>
      <c r="B3" s="252"/>
      <c r="C3" s="252"/>
      <c r="D3" s="252"/>
      <c r="E3" s="252"/>
      <c r="F3" s="252"/>
      <c r="G3" s="252"/>
      <c r="H3" s="252"/>
      <c r="I3" s="252"/>
    </row>
    <row r="4" spans="1:10" s="4" customFormat="1" ht="16.5" customHeight="1" x14ac:dyDescent="0.2">
      <c r="A4" s="252"/>
      <c r="B4" s="252"/>
      <c r="C4" s="252"/>
      <c r="D4" s="252"/>
      <c r="E4" s="252"/>
      <c r="F4" s="252"/>
      <c r="G4" s="252"/>
      <c r="H4" s="252"/>
      <c r="I4" s="252"/>
    </row>
    <row r="5" spans="1:10" s="4" customFormat="1" ht="16.5" customHeight="1" x14ac:dyDescent="0.2">
      <c r="A5" s="252"/>
      <c r="B5" s="252"/>
      <c r="C5" s="252"/>
      <c r="D5" s="252"/>
      <c r="E5" s="252"/>
      <c r="F5" s="252"/>
      <c r="G5" s="252"/>
      <c r="H5" s="252"/>
      <c r="I5" s="252"/>
    </row>
    <row r="6" spans="1:10" s="4" customFormat="1" ht="16.5" customHeight="1" x14ac:dyDescent="0.2">
      <c r="A6" s="252"/>
      <c r="B6" s="252"/>
      <c r="C6" s="252"/>
      <c r="D6" s="252"/>
      <c r="E6" s="252"/>
      <c r="F6" s="252"/>
      <c r="G6" s="252"/>
      <c r="H6" s="252"/>
      <c r="I6" s="252"/>
    </row>
    <row r="7" spans="1:10" s="4" customFormat="1" ht="30" customHeight="1" x14ac:dyDescent="0.25">
      <c r="A7" s="250" t="s">
        <v>18</v>
      </c>
      <c r="B7" s="250"/>
      <c r="C7" s="250"/>
      <c r="D7" s="250"/>
      <c r="E7" s="250"/>
      <c r="F7" s="250"/>
      <c r="G7" s="250"/>
      <c r="H7" s="250"/>
      <c r="I7" s="250"/>
    </row>
    <row r="8" spans="1:10" s="4" customFormat="1" ht="16.5" customHeight="1" x14ac:dyDescent="0.25">
      <c r="A8" s="29"/>
      <c r="B8" s="29"/>
      <c r="C8" s="29"/>
      <c r="D8" s="29"/>
      <c r="E8" s="29"/>
      <c r="F8" s="29"/>
      <c r="G8" s="29"/>
      <c r="H8" s="29"/>
      <c r="I8" s="29"/>
    </row>
    <row r="9" spans="1:10" ht="33" customHeight="1" x14ac:dyDescent="0.2">
      <c r="A9" s="4"/>
      <c r="B9" s="46"/>
      <c r="C9" s="47"/>
      <c r="D9" s="27" t="s">
        <v>162</v>
      </c>
      <c r="E9" s="27" t="s">
        <v>163</v>
      </c>
      <c r="F9" s="28" t="s">
        <v>164</v>
      </c>
      <c r="G9" s="28" t="s">
        <v>165</v>
      </c>
      <c r="H9" s="28" t="s">
        <v>418</v>
      </c>
      <c r="I9" s="4"/>
      <c r="J9" s="4"/>
    </row>
    <row r="10" spans="1:10" x14ac:dyDescent="0.2">
      <c r="A10" s="4"/>
      <c r="B10" s="48" t="s">
        <v>135</v>
      </c>
      <c r="C10" s="31" t="s">
        <v>219</v>
      </c>
      <c r="D10" s="42">
        <f>EE_Yes</f>
        <v>0</v>
      </c>
      <c r="E10" s="42">
        <f>EE_No</f>
        <v>0</v>
      </c>
      <c r="F10" s="42">
        <f>EE_PC</f>
        <v>0</v>
      </c>
      <c r="G10" s="42">
        <f>EE_NA</f>
        <v>0</v>
      </c>
      <c r="H10" s="42">
        <f>EE_UA</f>
        <v>42</v>
      </c>
      <c r="I10" s="4"/>
      <c r="J10" s="4"/>
    </row>
    <row r="11" spans="1:10" x14ac:dyDescent="0.2">
      <c r="A11" s="4"/>
      <c r="B11" s="48" t="s">
        <v>136</v>
      </c>
      <c r="C11" s="31" t="s">
        <v>137</v>
      </c>
      <c r="D11" s="43">
        <f>CR_Yes</f>
        <v>0</v>
      </c>
      <c r="E11" s="43">
        <f>CR_No</f>
        <v>0</v>
      </c>
      <c r="F11" s="43">
        <f>CR_PC</f>
        <v>0</v>
      </c>
      <c r="G11" s="43">
        <f>CR_NA</f>
        <v>0</v>
      </c>
      <c r="H11" s="43">
        <f>CR_UA</f>
        <v>30</v>
      </c>
      <c r="I11" s="4"/>
      <c r="J11" s="4"/>
    </row>
    <row r="12" spans="1:10" x14ac:dyDescent="0.2">
      <c r="A12" s="4"/>
      <c r="B12" s="48" t="s">
        <v>138</v>
      </c>
      <c r="C12" s="31" t="s">
        <v>139</v>
      </c>
      <c r="D12" s="43">
        <f>IF_Yes</f>
        <v>0</v>
      </c>
      <c r="E12" s="43">
        <f>IF_No</f>
        <v>0</v>
      </c>
      <c r="F12" s="43">
        <f>IF_PC</f>
        <v>0</v>
      </c>
      <c r="G12" s="43">
        <f>IF_NA</f>
        <v>0</v>
      </c>
      <c r="H12" s="43">
        <f>IF_UA</f>
        <v>14</v>
      </c>
      <c r="I12" s="4"/>
      <c r="J12" s="4"/>
    </row>
    <row r="13" spans="1:10" x14ac:dyDescent="0.2">
      <c r="A13" s="4"/>
      <c r="B13" s="48" t="s">
        <v>140</v>
      </c>
      <c r="C13" s="31" t="s">
        <v>141</v>
      </c>
      <c r="D13" s="43">
        <f>BR_Yes</f>
        <v>0</v>
      </c>
      <c r="E13" s="43">
        <f>BR_NO</f>
        <v>0</v>
      </c>
      <c r="F13" s="43">
        <f>BR_PC</f>
        <v>0</v>
      </c>
      <c r="G13" s="43">
        <f>BR_NA</f>
        <v>0</v>
      </c>
      <c r="H13" s="43">
        <f>BR_UA</f>
        <v>17</v>
      </c>
      <c r="I13" s="4"/>
      <c r="J13" s="4"/>
    </row>
    <row r="14" spans="1:10" x14ac:dyDescent="0.2">
      <c r="A14" s="4"/>
      <c r="B14" s="48" t="s">
        <v>142</v>
      </c>
      <c r="C14" s="31" t="s">
        <v>143</v>
      </c>
      <c r="D14" s="43">
        <f>EP_YES</f>
        <v>0</v>
      </c>
      <c r="E14" s="43">
        <f>EP_NO</f>
        <v>0</v>
      </c>
      <c r="F14" s="43">
        <f>EP_PC</f>
        <v>0</v>
      </c>
      <c r="G14" s="43">
        <f>EP_NA</f>
        <v>0</v>
      </c>
      <c r="H14" s="43">
        <f>EP_UA</f>
        <v>51</v>
      </c>
      <c r="I14" s="4"/>
      <c r="J14" s="4"/>
    </row>
    <row r="15" spans="1:10" x14ac:dyDescent="0.2">
      <c r="A15" s="4"/>
      <c r="B15" s="48" t="s">
        <v>144</v>
      </c>
      <c r="C15" s="31" t="s">
        <v>145</v>
      </c>
      <c r="D15" s="43">
        <f>I_YES</f>
        <v>0</v>
      </c>
      <c r="E15" s="43">
        <f>I_NO</f>
        <v>0</v>
      </c>
      <c r="F15" s="43">
        <f>I_PC</f>
        <v>0</v>
      </c>
      <c r="G15" s="43">
        <f>I_NA</f>
        <v>0</v>
      </c>
      <c r="H15" s="43">
        <f>I_UA</f>
        <v>25</v>
      </c>
      <c r="I15" s="4"/>
      <c r="J15" s="4"/>
    </row>
    <row r="16" spans="1:10" x14ac:dyDescent="0.2">
      <c r="A16" s="4"/>
      <c r="B16" s="48" t="s">
        <v>146</v>
      </c>
      <c r="C16" s="31" t="s">
        <v>147</v>
      </c>
      <c r="D16" s="43">
        <f>PP_YES</f>
        <v>0</v>
      </c>
      <c r="E16" s="43">
        <f>PP_NO</f>
        <v>0</v>
      </c>
      <c r="F16" s="43">
        <f>PP_PC</f>
        <v>0</v>
      </c>
      <c r="G16" s="43">
        <f>PP_NA</f>
        <v>0</v>
      </c>
      <c r="H16" s="43">
        <f>PP_UA</f>
        <v>31</v>
      </c>
      <c r="I16" s="4"/>
      <c r="J16" s="4"/>
    </row>
    <row r="17" spans="1:10" x14ac:dyDescent="0.2">
      <c r="A17" s="4"/>
      <c r="B17" s="48" t="s">
        <v>148</v>
      </c>
      <c r="C17" s="31" t="s">
        <v>399</v>
      </c>
      <c r="D17" s="43">
        <f>ITCP_YES</f>
        <v>0</v>
      </c>
      <c r="E17" s="43">
        <f>ITCP_NO</f>
        <v>0</v>
      </c>
      <c r="F17" s="43">
        <f>ITCP_PC</f>
        <v>0</v>
      </c>
      <c r="G17" s="43">
        <f>ITCP_NA</f>
        <v>0</v>
      </c>
      <c r="H17" s="43">
        <f>ITCP_UA</f>
        <v>124</v>
      </c>
      <c r="I17" s="4"/>
      <c r="J17" s="4"/>
    </row>
    <row r="18" spans="1:10" x14ac:dyDescent="0.2">
      <c r="A18" s="4"/>
      <c r="B18" s="49" t="s">
        <v>380</v>
      </c>
      <c r="C18" s="31" t="s">
        <v>191</v>
      </c>
      <c r="D18" s="43">
        <f>SA_YES</f>
        <v>0</v>
      </c>
      <c r="E18" s="43">
        <f>SA_NO</f>
        <v>0</v>
      </c>
      <c r="F18" s="43">
        <f>SA_PC</f>
        <v>0</v>
      </c>
      <c r="G18" s="43">
        <f>SA_NA</f>
        <v>0</v>
      </c>
      <c r="H18" s="43">
        <f>SA_UA</f>
        <v>19</v>
      </c>
      <c r="I18" s="4"/>
      <c r="J18" s="4"/>
    </row>
    <row r="19" spans="1:10" x14ac:dyDescent="0.2">
      <c r="A19" s="4"/>
      <c r="B19" s="49" t="s">
        <v>265</v>
      </c>
      <c r="C19" s="31" t="s">
        <v>15</v>
      </c>
      <c r="D19" s="43">
        <f>LP_YES</f>
        <v>0</v>
      </c>
      <c r="E19" s="43">
        <f>LP_NO</f>
        <v>0</v>
      </c>
      <c r="F19" s="43">
        <f>LP_PC</f>
        <v>0</v>
      </c>
      <c r="G19" s="43">
        <f>LP_NA</f>
        <v>0</v>
      </c>
      <c r="H19" s="43">
        <f>LP_UA</f>
        <v>16</v>
      </c>
      <c r="I19" s="4"/>
      <c r="J19" s="4"/>
    </row>
    <row r="20" spans="1:10" x14ac:dyDescent="0.2">
      <c r="A20" s="4"/>
      <c r="B20" s="49" t="s">
        <v>155</v>
      </c>
      <c r="C20" s="31" t="s">
        <v>16</v>
      </c>
      <c r="D20" s="43">
        <f>VC_YES</f>
        <v>0</v>
      </c>
      <c r="E20" s="43">
        <f>VC_NO</f>
        <v>0</v>
      </c>
      <c r="F20" s="43">
        <f>VC_PC</f>
        <v>0</v>
      </c>
      <c r="G20" s="43">
        <f>VC_NA</f>
        <v>0</v>
      </c>
      <c r="H20" s="43">
        <f>VC_UA</f>
        <v>9</v>
      </c>
      <c r="I20" s="4"/>
      <c r="J20" s="4"/>
    </row>
    <row r="21" spans="1:10" x14ac:dyDescent="0.2">
      <c r="A21" s="4"/>
      <c r="B21" s="49" t="s">
        <v>156</v>
      </c>
      <c r="C21" s="31" t="s">
        <v>17</v>
      </c>
      <c r="D21" s="43">
        <f>LCF_YES</f>
        <v>0</v>
      </c>
      <c r="E21" s="43">
        <f>LCF_NO</f>
        <v>0</v>
      </c>
      <c r="F21" s="43">
        <f>LCF_PC</f>
        <v>0</v>
      </c>
      <c r="G21" s="43">
        <f>LCF_NA</f>
        <v>0</v>
      </c>
      <c r="H21" s="43">
        <f>LCF_UA</f>
        <v>14</v>
      </c>
      <c r="I21" s="4"/>
      <c r="J21" s="4"/>
    </row>
    <row r="22" spans="1:10" x14ac:dyDescent="0.2">
      <c r="A22" s="4"/>
      <c r="B22" s="50" t="s">
        <v>19</v>
      </c>
      <c r="C22" s="32" t="s">
        <v>223</v>
      </c>
      <c r="D22" s="51">
        <f>IAF_YES</f>
        <v>0</v>
      </c>
      <c r="E22" s="51">
        <f>IAF_NO</f>
        <v>0</v>
      </c>
      <c r="F22" s="51">
        <f>IAF_PC</f>
        <v>0</v>
      </c>
      <c r="G22" s="51">
        <f>IAF_NA</f>
        <v>0</v>
      </c>
      <c r="H22" s="51">
        <f>IAF_UA</f>
        <v>31</v>
      </c>
      <c r="I22" s="4"/>
      <c r="J22" s="4"/>
    </row>
    <row r="23" spans="1:10" x14ac:dyDescent="0.2">
      <c r="A23" s="4"/>
      <c r="B23" s="4"/>
      <c r="C23" s="4"/>
      <c r="D23" s="2"/>
      <c r="E23" s="2"/>
      <c r="F23" s="2"/>
      <c r="G23" s="2"/>
      <c r="H23" s="2"/>
      <c r="I23" s="4"/>
      <c r="J23" s="4"/>
    </row>
    <row r="24" spans="1:10" ht="13.5" thickBot="1" x14ac:dyDescent="0.25">
      <c r="A24" s="4"/>
      <c r="B24" s="33" t="s">
        <v>134</v>
      </c>
      <c r="C24" s="33"/>
      <c r="D24" s="40">
        <f>SUM(D10:D23)</f>
        <v>0</v>
      </c>
      <c r="E24" s="40">
        <f>SUM(E10:E23)</f>
        <v>0</v>
      </c>
      <c r="F24" s="40">
        <f>SUM(F10:F23)</f>
        <v>0</v>
      </c>
      <c r="G24" s="40">
        <f>SUM(G10:G23)</f>
        <v>0</v>
      </c>
      <c r="H24" s="40">
        <f>SUM(H10:H23)</f>
        <v>423</v>
      </c>
      <c r="I24" s="4"/>
      <c r="J24" s="4"/>
    </row>
    <row r="25" spans="1:10" ht="13.5" thickTop="1" x14ac:dyDescent="0.2">
      <c r="A25" s="4"/>
      <c r="B25" s="4"/>
      <c r="C25" s="4"/>
      <c r="D25" s="4"/>
      <c r="E25" s="4"/>
      <c r="F25" s="4"/>
      <c r="G25" s="4"/>
      <c r="H25" s="4"/>
      <c r="I25" s="4"/>
      <c r="J25" s="4"/>
    </row>
    <row r="26" spans="1:10" x14ac:dyDescent="0.2">
      <c r="A26" s="4"/>
      <c r="B26" s="4"/>
      <c r="C26" s="4"/>
      <c r="D26" s="4"/>
      <c r="E26" s="4"/>
      <c r="F26" s="4"/>
      <c r="G26" s="4"/>
      <c r="H26" s="4"/>
      <c r="I26" s="4"/>
      <c r="J26" s="4"/>
    </row>
    <row r="27" spans="1:10" hidden="1" x14ac:dyDescent="0.2">
      <c r="A27" s="4"/>
      <c r="B27" s="4"/>
      <c r="C27" s="4"/>
      <c r="D27" s="4"/>
      <c r="E27" s="4"/>
      <c r="F27" s="4"/>
      <c r="G27" s="4"/>
      <c r="H27" s="4"/>
      <c r="I27" s="4"/>
      <c r="J27" s="4"/>
    </row>
    <row r="28" spans="1:10" hidden="1" x14ac:dyDescent="0.2">
      <c r="A28" s="4"/>
      <c r="B28" s="4"/>
      <c r="C28" s="4"/>
      <c r="D28" s="4"/>
      <c r="E28" s="4"/>
      <c r="F28" s="4"/>
      <c r="G28" s="4"/>
      <c r="H28" s="4"/>
      <c r="I28" s="4"/>
      <c r="J28" s="4"/>
    </row>
    <row r="29" spans="1:10" hidden="1" x14ac:dyDescent="0.2">
      <c r="A29" s="4"/>
      <c r="B29" s="4"/>
      <c r="C29" s="4"/>
      <c r="D29" s="4"/>
      <c r="E29" s="4"/>
      <c r="F29" s="4"/>
      <c r="G29" s="4"/>
      <c r="H29" s="4"/>
      <c r="I29" s="4"/>
      <c r="J29" s="4"/>
    </row>
    <row r="30" spans="1:10" hidden="1" x14ac:dyDescent="0.2">
      <c r="A30" s="4"/>
      <c r="B30" s="4"/>
      <c r="C30" s="4"/>
      <c r="D30" s="4"/>
      <c r="E30" s="4"/>
      <c r="F30" s="4"/>
      <c r="G30" s="4"/>
      <c r="H30" s="4"/>
      <c r="I30" s="4"/>
      <c r="J30" s="4"/>
    </row>
    <row r="31" spans="1:10" hidden="1" x14ac:dyDescent="0.2">
      <c r="A31" s="4"/>
    </row>
    <row r="32" spans="1:10" hidden="1" x14ac:dyDescent="0.2"/>
    <row r="33" hidden="1" x14ac:dyDescent="0.2"/>
    <row r="34" x14ac:dyDescent="0.2"/>
    <row r="35" x14ac:dyDescent="0.2"/>
    <row r="36" x14ac:dyDescent="0.2"/>
    <row r="37" hidden="1" x14ac:dyDescent="0.2"/>
    <row r="38" x14ac:dyDescent="0.2"/>
    <row r="39" x14ac:dyDescent="0.2"/>
  </sheetData>
  <sheetProtection algorithmName="SHA-512" hashValue="n9LTmi4e3lKKnPhJM//qtaQw79QK+CBpt6+eJTFFeGF+dAxZWXOMOLBzx8DCNaRr4sITEgAdEHskSOI+l8RByQ==" saltValue="RbIvBY3ir9KwVebKwNesMg==" spinCount="100000" sheet="1" objects="1" scenarios="1" selectLockedCells="1"/>
  <customSheetViews>
    <customSheetView guid="{6FB98A3E-7EBA-4E9F-A075-0F34D8C5F91F}" scale="120" showPageBreaks="1" showRowCol="0" printArea="1" hiddenRows="1" hiddenColumns="1" view="pageLayout">
      <selection activeCell="E13" sqref="E13"/>
      <pageMargins left="0.5" right="0.5" top="1" bottom="1" header="0.5" footer="0.5"/>
      <pageSetup orientation="portrait" r:id="rId1"/>
      <headerFooter alignWithMargins="0">
        <oddFooter>&amp;L&amp;"Times New Roman,Regular"&amp;8
Comptroller's Directive #1 2016&amp;C&amp;"Times New Roman,Regular"&amp;8&amp;A&amp;R&amp;"Times New Roman,Regular"&amp;8Page &amp;P of &amp;N</oddFooter>
      </headerFooter>
    </customSheetView>
    <customSheetView guid="{E7B2B986-78C1-42E5-8F48-89171648BA85}" scale="120" showPageBreaks="1" showRowCol="0" printArea="1" hiddenRows="1" hiddenColumns="1" view="pageLayout" topLeftCell="A4">
      <selection activeCell="D19" sqref="D19"/>
      <pageMargins left="0.5" right="0.5" top="1" bottom="1" header="0.5" footer="0.5"/>
      <pageSetup orientation="portrait" r:id="rId2"/>
      <headerFooter alignWithMargins="0">
        <oddFooter>&amp;L&amp;"Times New Roman,Regular"&amp;8
Comptroller's Directive #1 2016&amp;C&amp;"Times New Roman,Regular"&amp;8&amp;A&amp;R&amp;"Times New Roman,Regular"&amp;8Page &amp;P of &amp;N</oddFooter>
      </headerFooter>
    </customSheetView>
    <customSheetView guid="{7F1782F6-DA85-42F1-BCBB-FE04AF3FC931}" scale="120" showPageBreaks="1" showRowCol="0" printArea="1" hiddenRows="1" hiddenColumns="1" view="pageLayout" topLeftCell="A4">
      <selection activeCell="D25" sqref="D25"/>
      <pageMargins left="0.5" right="0.5" top="1" bottom="1" header="0.5" footer="0.5"/>
      <pageSetup orientation="portrait" r:id="rId3"/>
      <headerFooter alignWithMargins="0">
        <oddFooter>&amp;L&amp;"Times New Roman,Regular"&amp;8
Comptroller's Directive #1 2016&amp;C&amp;"Times New Roman,Regular"&amp;8&amp;A&amp;R&amp;"Times New Roman,Regular"&amp;8Page &amp;P of &amp;N</oddFooter>
      </headerFooter>
    </customSheetView>
    <customSheetView guid="{42FAA9D6-C207-471C-947A-089C2839C129}" scale="120" showPageBreaks="1" showRowCol="0" printArea="1" hiddenRows="1" hiddenColumns="1" view="pageLayout">
      <selection activeCell="E13" sqref="E13"/>
      <pageMargins left="0.5" right="0.5" top="1" bottom="1" header="0.5" footer="0.5"/>
      <pageSetup orientation="portrait" r:id="rId4"/>
      <headerFooter alignWithMargins="0">
        <oddFooter>&amp;L&amp;"Times New Roman,Regular"&amp;8
Comptroller's Directive #1 2016&amp;C&amp;"Times New Roman,Regular"&amp;8&amp;A&amp;R&amp;"Times New Roman,Regular"&amp;8Page &amp;P of &amp;N</oddFooter>
      </headerFooter>
    </customSheetView>
    <customSheetView guid="{59022542-217B-45DC-AA3D-DB572BF6CAC5}" scale="120" showPageBreaks="1" showRowCol="0" printArea="1" hiddenRows="1" hiddenColumns="1" view="pageLayout" topLeftCell="A4">
      <selection activeCell="B25" sqref="B25"/>
      <pageMargins left="0.5" right="0.5" top="1" bottom="1" header="0.5" footer="0.5"/>
      <pageSetup orientation="portrait" r:id="rId5"/>
      <headerFooter alignWithMargins="0">
        <oddFooter>&amp;L&amp;"Times New Roman,Regular"&amp;8
Comptroller's Directive #1 2016&amp;C&amp;"Times New Roman,Regular"&amp;8&amp;A&amp;R&amp;"Times New Roman,Regular"&amp;8Page &amp;P of &amp;N</oddFooter>
      </headerFooter>
    </customSheetView>
  </customSheetViews>
  <mergeCells count="3">
    <mergeCell ref="A7:I7"/>
    <mergeCell ref="C1:F1"/>
    <mergeCell ref="A3:I6"/>
  </mergeCells>
  <phoneticPr fontId="15" type="noConversion"/>
  <pageMargins left="0.5" right="0.5" top="1" bottom="1" header="0.5" footer="0.5"/>
  <pageSetup orientation="portrait" r:id="rId6"/>
  <headerFooter alignWithMargins="0">
    <oddFooter>&amp;L&amp;"Times New Roman,Regular"&amp;8
Comptroller's Directive #1 2016&amp;C&amp;"Times New Roman,Regular"&amp;8&amp;A&amp;R&amp;"Times New Roman,Regular"&amp;8Page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A12" sqref="A12"/>
    </sheetView>
  </sheetViews>
  <sheetFormatPr defaultRowHeight="12.75" x14ac:dyDescent="0.2"/>
  <cols>
    <col min="1" max="1" width="16.42578125" bestFit="1" customWidth="1"/>
    <col min="6" max="6" width="20.85546875" customWidth="1"/>
  </cols>
  <sheetData>
    <row r="2" spans="1:6" x14ac:dyDescent="0.2">
      <c r="A2" s="58" t="s">
        <v>414</v>
      </c>
      <c r="B2" s="58" t="s">
        <v>417</v>
      </c>
    </row>
    <row r="3" spans="1:6" x14ac:dyDescent="0.2">
      <c r="A3" s="60" t="s">
        <v>162</v>
      </c>
      <c r="B3" s="59" t="str">
        <f>"--Select--"</f>
        <v>--Select--</v>
      </c>
    </row>
    <row r="4" spans="1:6" x14ac:dyDescent="0.2">
      <c r="A4" s="60" t="s">
        <v>163</v>
      </c>
    </row>
    <row r="5" spans="1:6" x14ac:dyDescent="0.2">
      <c r="A5" s="60" t="s">
        <v>164</v>
      </c>
    </row>
    <row r="6" spans="1:6" x14ac:dyDescent="0.2">
      <c r="A6" s="60" t="s">
        <v>165</v>
      </c>
    </row>
    <row r="9" spans="1:6" ht="18.75" x14ac:dyDescent="0.2">
      <c r="F9" s="71" t="str">
        <f ca="1">INDIRECT(ADDRESS(LOOKUP(2,1/(PChoices&lt;&gt;""),ROW(PChoices)),1))</f>
        <v>Not Applicable</v>
      </c>
    </row>
    <row r="10" spans="1:6" x14ac:dyDescent="0.2">
      <c r="A10" s="58" t="s">
        <v>502</v>
      </c>
    </row>
    <row r="11" spans="1:6" ht="67.5" customHeight="1" x14ac:dyDescent="0.25">
      <c r="A11" s="252" t="s">
        <v>774</v>
      </c>
      <c r="B11" s="250"/>
      <c r="C11" s="250"/>
      <c r="D11" s="250"/>
      <c r="E11" s="250"/>
      <c r="F11" s="250"/>
    </row>
  </sheetData>
  <mergeCells count="1">
    <mergeCell ref="A11:F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x14ac:dyDescent="0.2"/>
  <cols>
    <col min="1" max="16384" width="9.140625" style="39"/>
  </cols>
  <sheetData/>
  <customSheetViews>
    <customSheetView guid="{6FB98A3E-7EBA-4E9F-A075-0F34D8C5F91F}" state="veryHidden">
      <pageMargins left="0.7" right="0.7" top="0.75" bottom="0.75" header="0.3" footer="0.3"/>
    </customSheetView>
    <customSheetView guid="{E7B2B986-78C1-42E5-8F48-89171648BA85}" state="veryHidden">
      <pageMargins left="0.7" right="0.7" top="0.75" bottom="0.75" header="0.3" footer="0.3"/>
    </customSheetView>
    <customSheetView guid="{7F1782F6-DA85-42F1-BCBB-FE04AF3FC931}" state="veryHidden">
      <pageMargins left="0.7" right="0.7" top="0.75" bottom="0.75" header="0.3" footer="0.3"/>
    </customSheetView>
    <customSheetView guid="{42FAA9D6-C207-471C-947A-089C2839C129}" state="veryHidden">
      <pageMargins left="0.7" right="0.7" top="0.75" bottom="0.75" header="0.3" footer="0.3"/>
    </customSheetView>
    <customSheetView guid="{59022542-217B-45DC-AA3D-DB572BF6CAC5}" state="veryHidden">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56"/>
  <sheetViews>
    <sheetView topLeftCell="B1"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0.140625" style="14" hidden="1" customWidth="1"/>
    <col min="4" max="4" width="69.7109375" style="136" customWidth="1"/>
    <col min="5" max="5" width="13.7109375" style="137" customWidth="1"/>
    <col min="6" max="6" width="39.28515625" style="138" bestFit="1" customWidth="1"/>
    <col min="7" max="7" width="2" style="10" bestFit="1" customWidth="1"/>
    <col min="8" max="8" width="11.140625" style="10" hidden="1" customWidth="1"/>
    <col min="9" max="16382" width="6.85546875" style="10" hidden="1"/>
    <col min="16383" max="16383" width="1.7109375" style="10" hidden="1" customWidth="1"/>
    <col min="16384" max="16384" width="6.7109375" style="10" hidden="1" customWidth="1"/>
  </cols>
  <sheetData>
    <row r="1" spans="1:8" ht="24.75" customHeight="1" x14ac:dyDescent="0.3">
      <c r="A1" s="16"/>
      <c r="B1" s="7" t="s">
        <v>76</v>
      </c>
      <c r="D1" s="182" t="str">
        <f>AgencyName</f>
        <v>AGENCY NAME</v>
      </c>
      <c r="E1" s="2"/>
      <c r="F1"/>
      <c r="G1" s="21" t="s">
        <v>73</v>
      </c>
    </row>
    <row r="2" spans="1:8" x14ac:dyDescent="0.2">
      <c r="A2" s="16"/>
      <c r="B2" s="1"/>
      <c r="C2" s="1"/>
      <c r="D2" s="1"/>
      <c r="E2" s="2"/>
      <c r="F2" s="3"/>
      <c r="G2" s="21" t="s">
        <v>72</v>
      </c>
    </row>
    <row r="3" spans="1:8" x14ac:dyDescent="0.2">
      <c r="A3" s="16"/>
      <c r="B3" s="2"/>
      <c r="C3" s="2"/>
      <c r="D3" s="4"/>
      <c r="E3" s="2"/>
      <c r="F3" s="3"/>
      <c r="G3" s="16"/>
    </row>
    <row r="4" spans="1:8" x14ac:dyDescent="0.2">
      <c r="A4" s="16"/>
      <c r="B4" s="216" t="str">
        <f>Page_Heading</f>
        <v>NEW YORK CITY COMPTROLLER'S OFFICE
CALENDAR YEAR 2020 CHECKLIST
AGENCY EVALUATION OF INTERNAL CONTROLS
DIRECTIVE # 1</v>
      </c>
      <c r="C4" s="216"/>
      <c r="D4" s="216"/>
      <c r="E4" s="216"/>
      <c r="F4" s="216"/>
      <c r="G4" s="16"/>
    </row>
    <row r="5" spans="1:8" x14ac:dyDescent="0.2">
      <c r="A5" s="16"/>
      <c r="B5" s="216"/>
      <c r="C5" s="216"/>
      <c r="D5" s="216"/>
      <c r="E5" s="216"/>
      <c r="F5" s="216"/>
      <c r="G5" s="16"/>
    </row>
    <row r="6" spans="1:8" x14ac:dyDescent="0.2">
      <c r="A6" s="16"/>
      <c r="B6" s="216"/>
      <c r="C6" s="216"/>
      <c r="D6" s="216"/>
      <c r="E6" s="216"/>
      <c r="F6" s="216"/>
      <c r="G6" s="16"/>
    </row>
    <row r="7" spans="1:8" ht="30" customHeight="1" x14ac:dyDescent="0.2">
      <c r="A7" s="16"/>
      <c r="B7" s="216"/>
      <c r="C7" s="216"/>
      <c r="D7" s="216"/>
      <c r="E7" s="216"/>
      <c r="F7" s="216"/>
      <c r="G7" s="16"/>
    </row>
    <row r="8" spans="1:8" ht="24.95" customHeight="1" thickBot="1" x14ac:dyDescent="0.25">
      <c r="A8" s="16"/>
      <c r="B8" s="2"/>
      <c r="C8" s="2"/>
      <c r="D8" s="2"/>
      <c r="E8" s="2"/>
      <c r="F8" s="2"/>
      <c r="G8" s="16"/>
    </row>
    <row r="9" spans="1:8" ht="12.75" customHeight="1" thickTop="1" x14ac:dyDescent="0.2">
      <c r="A9" s="16"/>
      <c r="B9" s="207" t="s">
        <v>201</v>
      </c>
      <c r="C9" s="222"/>
      <c r="D9" s="201" t="s">
        <v>202</v>
      </c>
      <c r="E9" s="202"/>
      <c r="F9" s="203"/>
      <c r="G9" s="16"/>
    </row>
    <row r="10" spans="1:8" ht="19.5" customHeight="1" x14ac:dyDescent="0.2">
      <c r="A10" s="16"/>
      <c r="B10" s="209"/>
      <c r="C10" s="223"/>
      <c r="D10" s="224"/>
      <c r="E10" s="205"/>
      <c r="F10" s="225"/>
      <c r="G10" s="16"/>
    </row>
    <row r="11" spans="1:8" s="9" customFormat="1" x14ac:dyDescent="0.2">
      <c r="A11" s="16"/>
      <c r="B11" s="5"/>
      <c r="C11" s="6"/>
      <c r="D11" s="219"/>
      <c r="E11" s="220"/>
      <c r="F11" s="221"/>
      <c r="G11" s="16"/>
    </row>
    <row r="12" spans="1:8" s="9" customFormat="1" ht="79.5" customHeight="1" thickBot="1" x14ac:dyDescent="0.25">
      <c r="A12" s="16"/>
      <c r="B12" s="64"/>
      <c r="C12" s="65"/>
      <c r="D12" s="226" t="s">
        <v>270</v>
      </c>
      <c r="E12" s="227"/>
      <c r="F12" s="228"/>
      <c r="G12" s="16"/>
    </row>
    <row r="13" spans="1:8" s="9" customFormat="1" ht="24" customHeight="1" x14ac:dyDescent="0.2">
      <c r="A13" s="16"/>
      <c r="B13" s="217" t="s">
        <v>420</v>
      </c>
      <c r="C13" s="218"/>
      <c r="D13" s="100" t="s">
        <v>419</v>
      </c>
      <c r="E13" s="183" t="s">
        <v>415</v>
      </c>
      <c r="F13" s="183" t="s">
        <v>416</v>
      </c>
      <c r="G13" s="16"/>
    </row>
    <row r="14" spans="1:8" s="9" customFormat="1" ht="15.75" customHeight="1" x14ac:dyDescent="0.2">
      <c r="A14" s="16"/>
      <c r="B14" s="74"/>
      <c r="C14" s="75"/>
      <c r="D14" s="132" t="s">
        <v>439</v>
      </c>
      <c r="E14" s="73"/>
      <c r="F14" s="68"/>
      <c r="G14" s="16"/>
    </row>
    <row r="15" spans="1:8" s="9" customFormat="1" ht="42" customHeight="1" x14ac:dyDescent="0.2">
      <c r="A15" s="16"/>
      <c r="B15" s="94" t="s">
        <v>431</v>
      </c>
      <c r="C15" s="155" t="s">
        <v>428</v>
      </c>
      <c r="D15" s="139" t="s">
        <v>471</v>
      </c>
      <c r="E15" s="57" t="str">
        <f>DValue</f>
        <v>--Select--</v>
      </c>
      <c r="F15" s="41"/>
      <c r="G15" s="16"/>
      <c r="H15" t="str">
        <f>IF(OR(E15=DValue,E15=""),"Unanswered",IF(E15="Yes","",IF(AND(F15="",OR(E15="No",E15="Partial Compliance",E15="Not Applicable")),"Explanation Missing","Bad Data")))</f>
        <v>Unanswered</v>
      </c>
    </row>
    <row r="16" spans="1:8" s="9" customFormat="1" ht="42" customHeight="1" x14ac:dyDescent="0.2">
      <c r="A16" s="16"/>
      <c r="B16" s="98" t="s">
        <v>606</v>
      </c>
      <c r="C16" s="155"/>
      <c r="D16" s="139" t="s">
        <v>203</v>
      </c>
      <c r="E16" s="57" t="str">
        <f>DValue</f>
        <v>--Select--</v>
      </c>
      <c r="F16" s="41"/>
      <c r="G16" s="16"/>
      <c r="H16" t="str">
        <f>IF(OR(E16=DValue,E16=""),"Unanswered",IF(E16="Yes","",IF(AND(F16="",OR(E16="No",E16="Partial Compliance",E16="Not Applicable")),"Explanation Missing","Bad Data")))</f>
        <v>Unanswered</v>
      </c>
    </row>
    <row r="17" spans="1:8" s="9" customFormat="1" ht="42" customHeight="1" x14ac:dyDescent="0.2">
      <c r="A17" s="16"/>
      <c r="B17" s="98" t="s">
        <v>607</v>
      </c>
      <c r="C17" s="155"/>
      <c r="D17" s="139" t="s">
        <v>204</v>
      </c>
      <c r="E17" s="57" t="str">
        <f>DValue</f>
        <v>--Select--</v>
      </c>
      <c r="F17" s="41"/>
      <c r="G17" s="16"/>
      <c r="H17" t="str">
        <f>IF(OR(E17=DValue,E17=""),"Unanswered",IF(E17="Yes","",IF(AND(F17="",OR(E17="No",E17="Partial Compliance",E17="Not Applicable")),"Explanation Missing","Bad Data")))</f>
        <v>Unanswered</v>
      </c>
    </row>
    <row r="18" spans="1:8" s="9" customFormat="1" ht="42" customHeight="1" x14ac:dyDescent="0.2">
      <c r="A18" s="16"/>
      <c r="B18" s="98" t="s">
        <v>608</v>
      </c>
      <c r="C18" s="155"/>
      <c r="D18" s="139" t="s">
        <v>205</v>
      </c>
      <c r="E18" s="57" t="str">
        <f>DValue</f>
        <v>--Select--</v>
      </c>
      <c r="F18" s="41"/>
      <c r="G18" s="16"/>
      <c r="H18" t="str">
        <f>IF(OR(E18=DValue,E18=""),"Unanswered",IF(E18="Yes","",IF(AND(F18="",OR(E18="No",E18="Partial Compliance",E18="Not Applicable")),"Explanation Missing","Bad Data")))</f>
        <v>Unanswered</v>
      </c>
    </row>
    <row r="19" spans="1:8" s="9" customFormat="1" ht="15.75" customHeight="1" x14ac:dyDescent="0.2">
      <c r="A19" s="16"/>
      <c r="B19" s="98"/>
      <c r="C19" s="155"/>
      <c r="D19" s="132" t="s">
        <v>473</v>
      </c>
      <c r="E19" s="140"/>
      <c r="F19" s="141"/>
      <c r="G19" s="16"/>
      <c r="H19"/>
    </row>
    <row r="20" spans="1:8" s="9" customFormat="1" ht="42" customHeight="1" x14ac:dyDescent="0.2">
      <c r="A20" s="16"/>
      <c r="B20" s="98" t="s">
        <v>518</v>
      </c>
      <c r="C20" s="155" t="s">
        <v>428</v>
      </c>
      <c r="D20" s="139" t="s">
        <v>472</v>
      </c>
      <c r="E20" s="57" t="str">
        <f t="shared" ref="E20:E37" si="0">DValue</f>
        <v>--Select--</v>
      </c>
      <c r="F20" s="41"/>
      <c r="G20" s="16"/>
      <c r="H20" t="str">
        <f t="shared" ref="H20:H37" si="1">IF(OR(E20=DValue,E20=""),"Unanswered",IF(E20="Yes","",IF(AND(F20="",OR(E20="No",E20="Partial Compliance",E20="Not Applicable")),"Explanation Missing","Bad Data")))</f>
        <v>Unanswered</v>
      </c>
    </row>
    <row r="21" spans="1:8" s="9" customFormat="1" ht="42" customHeight="1" x14ac:dyDescent="0.2">
      <c r="A21" s="16"/>
      <c r="B21" s="98" t="s">
        <v>609</v>
      </c>
      <c r="C21" s="155"/>
      <c r="D21" s="139" t="s">
        <v>88</v>
      </c>
      <c r="E21" s="57" t="str">
        <f t="shared" si="0"/>
        <v>--Select--</v>
      </c>
      <c r="F21" s="41"/>
      <c r="G21" s="16"/>
      <c r="H21" t="str">
        <f t="shared" si="1"/>
        <v>Unanswered</v>
      </c>
    </row>
    <row r="22" spans="1:8" s="9" customFormat="1" ht="42" customHeight="1" x14ac:dyDescent="0.2">
      <c r="A22" s="16"/>
      <c r="B22" s="98" t="s">
        <v>610</v>
      </c>
      <c r="C22" s="155"/>
      <c r="D22" s="139" t="s">
        <v>1</v>
      </c>
      <c r="E22" s="57" t="str">
        <f t="shared" si="0"/>
        <v>--Select--</v>
      </c>
      <c r="F22" s="41"/>
      <c r="G22" s="16"/>
      <c r="H22" t="str">
        <f t="shared" si="1"/>
        <v>Unanswered</v>
      </c>
    </row>
    <row r="23" spans="1:8" s="9" customFormat="1" ht="42" customHeight="1" x14ac:dyDescent="0.2">
      <c r="A23" s="16"/>
      <c r="B23" s="98" t="s">
        <v>611</v>
      </c>
      <c r="C23" s="155"/>
      <c r="D23" s="139" t="s">
        <v>229</v>
      </c>
      <c r="E23" s="57" t="str">
        <f t="shared" si="0"/>
        <v>--Select--</v>
      </c>
      <c r="F23" s="41"/>
      <c r="G23" s="16"/>
      <c r="H23" t="str">
        <f t="shared" si="1"/>
        <v>Unanswered</v>
      </c>
    </row>
    <row r="24" spans="1:8" s="9" customFormat="1" ht="42" customHeight="1" x14ac:dyDescent="0.2">
      <c r="A24" s="16"/>
      <c r="B24" s="98" t="s">
        <v>612</v>
      </c>
      <c r="C24" s="155"/>
      <c r="D24" s="139" t="s">
        <v>291</v>
      </c>
      <c r="E24" s="57" t="str">
        <f t="shared" si="0"/>
        <v>--Select--</v>
      </c>
      <c r="F24" s="41"/>
      <c r="G24" s="16"/>
      <c r="H24" t="str">
        <f t="shared" si="1"/>
        <v>Unanswered</v>
      </c>
    </row>
    <row r="25" spans="1:8" s="9" customFormat="1" ht="42" customHeight="1" x14ac:dyDescent="0.2">
      <c r="A25" s="16"/>
      <c r="B25" s="98" t="s">
        <v>613</v>
      </c>
      <c r="C25" s="155"/>
      <c r="D25" s="139" t="s">
        <v>218</v>
      </c>
      <c r="E25" s="57" t="str">
        <f t="shared" si="0"/>
        <v>--Select--</v>
      </c>
      <c r="F25" s="41"/>
      <c r="G25" s="16"/>
      <c r="H25" t="str">
        <f t="shared" si="1"/>
        <v>Unanswered</v>
      </c>
    </row>
    <row r="26" spans="1:8" s="9" customFormat="1" ht="42" customHeight="1" x14ac:dyDescent="0.2">
      <c r="A26" s="16"/>
      <c r="B26" s="98" t="s">
        <v>614</v>
      </c>
      <c r="C26" s="155"/>
      <c r="D26" s="139" t="s">
        <v>2</v>
      </c>
      <c r="E26" s="57" t="str">
        <f t="shared" si="0"/>
        <v>--Select--</v>
      </c>
      <c r="F26" s="41"/>
      <c r="G26" s="16"/>
      <c r="H26" t="str">
        <f t="shared" si="1"/>
        <v>Unanswered</v>
      </c>
    </row>
    <row r="27" spans="1:8" s="9" customFormat="1" ht="42" customHeight="1" x14ac:dyDescent="0.2">
      <c r="A27" s="16"/>
      <c r="B27" s="98" t="s">
        <v>615</v>
      </c>
      <c r="C27" s="155"/>
      <c r="D27" s="139" t="s">
        <v>206</v>
      </c>
      <c r="E27" s="57" t="str">
        <f t="shared" si="0"/>
        <v>--Select--</v>
      </c>
      <c r="F27" s="41"/>
      <c r="G27" s="16"/>
      <c r="H27" t="str">
        <f t="shared" si="1"/>
        <v>Unanswered</v>
      </c>
    </row>
    <row r="28" spans="1:8" s="9" customFormat="1" ht="42" customHeight="1" x14ac:dyDescent="0.2">
      <c r="A28" s="16"/>
      <c r="B28" s="98" t="s">
        <v>616</v>
      </c>
      <c r="C28" s="155"/>
      <c r="D28" s="131" t="s">
        <v>271</v>
      </c>
      <c r="E28" s="57" t="str">
        <f t="shared" si="0"/>
        <v>--Select--</v>
      </c>
      <c r="F28" s="41"/>
      <c r="G28" s="16"/>
      <c r="H28" t="str">
        <f t="shared" si="1"/>
        <v>Unanswered</v>
      </c>
    </row>
    <row r="29" spans="1:8" s="9" customFormat="1" ht="42" customHeight="1" x14ac:dyDescent="0.2">
      <c r="A29" s="16"/>
      <c r="B29" s="98" t="s">
        <v>617</v>
      </c>
      <c r="C29" s="155"/>
      <c r="D29" s="131" t="s">
        <v>769</v>
      </c>
      <c r="E29" s="57" t="str">
        <f t="shared" si="0"/>
        <v>--Select--</v>
      </c>
      <c r="F29" s="41"/>
      <c r="G29" s="16"/>
      <c r="H29" t="str">
        <f t="shared" si="1"/>
        <v>Unanswered</v>
      </c>
    </row>
    <row r="30" spans="1:8" s="9" customFormat="1" ht="42" customHeight="1" x14ac:dyDescent="0.2">
      <c r="A30" s="16"/>
      <c r="B30" s="98" t="s">
        <v>618</v>
      </c>
      <c r="C30" s="155"/>
      <c r="D30" s="131" t="s">
        <v>768</v>
      </c>
      <c r="E30" s="57" t="str">
        <f t="shared" si="0"/>
        <v>--Select--</v>
      </c>
      <c r="F30" s="41"/>
      <c r="G30" s="16"/>
      <c r="H30" t="str">
        <f t="shared" si="1"/>
        <v>Unanswered</v>
      </c>
    </row>
    <row r="31" spans="1:8" s="9" customFormat="1" ht="42" customHeight="1" x14ac:dyDescent="0.2">
      <c r="A31" s="16"/>
      <c r="B31" s="98" t="s">
        <v>619</v>
      </c>
      <c r="C31" s="155"/>
      <c r="D31" s="131" t="s">
        <v>292</v>
      </c>
      <c r="E31" s="57" t="str">
        <f t="shared" si="0"/>
        <v>--Select--</v>
      </c>
      <c r="F31" s="41"/>
      <c r="G31" s="16"/>
      <c r="H31" t="str">
        <f t="shared" si="1"/>
        <v>Unanswered</v>
      </c>
    </row>
    <row r="32" spans="1:8" s="9" customFormat="1" ht="42" customHeight="1" x14ac:dyDescent="0.2">
      <c r="A32" s="16"/>
      <c r="B32" s="98" t="s">
        <v>620</v>
      </c>
      <c r="C32" s="155"/>
      <c r="D32" s="139" t="s">
        <v>207</v>
      </c>
      <c r="E32" s="57" t="str">
        <f t="shared" si="0"/>
        <v>--Select--</v>
      </c>
      <c r="F32" s="41"/>
      <c r="G32" s="16"/>
      <c r="H32" t="str">
        <f t="shared" si="1"/>
        <v>Unanswered</v>
      </c>
    </row>
    <row r="33" spans="1:8" s="9" customFormat="1" ht="42" customHeight="1" x14ac:dyDescent="0.2">
      <c r="A33" s="16"/>
      <c r="B33" s="98" t="s">
        <v>621</v>
      </c>
      <c r="C33" s="155"/>
      <c r="D33" s="131" t="s">
        <v>60</v>
      </c>
      <c r="E33" s="57" t="str">
        <f t="shared" si="0"/>
        <v>--Select--</v>
      </c>
      <c r="F33" s="41"/>
      <c r="G33" s="16"/>
      <c r="H33" t="str">
        <f t="shared" si="1"/>
        <v>Unanswered</v>
      </c>
    </row>
    <row r="34" spans="1:8" s="9" customFormat="1" ht="42" customHeight="1" x14ac:dyDescent="0.2">
      <c r="A34" s="16"/>
      <c r="B34" s="98" t="s">
        <v>622</v>
      </c>
      <c r="C34" s="155"/>
      <c r="D34" s="131" t="s">
        <v>269</v>
      </c>
      <c r="E34" s="57" t="str">
        <f t="shared" si="0"/>
        <v>--Select--</v>
      </c>
      <c r="F34" s="41"/>
      <c r="G34" s="16"/>
      <c r="H34" t="str">
        <f t="shared" si="1"/>
        <v>Unanswered</v>
      </c>
    </row>
    <row r="35" spans="1:8" s="9" customFormat="1" ht="42" customHeight="1" x14ac:dyDescent="0.2">
      <c r="A35" s="16"/>
      <c r="B35" s="98" t="s">
        <v>623</v>
      </c>
      <c r="C35" s="155"/>
      <c r="D35" s="139" t="s">
        <v>293</v>
      </c>
      <c r="E35" s="57" t="str">
        <f t="shared" si="0"/>
        <v>--Select--</v>
      </c>
      <c r="F35" s="41"/>
      <c r="G35" s="16"/>
      <c r="H35" t="str">
        <f t="shared" si="1"/>
        <v>Unanswered</v>
      </c>
    </row>
    <row r="36" spans="1:8" s="9" customFormat="1" ht="42" customHeight="1" x14ac:dyDescent="0.2">
      <c r="A36" s="16"/>
      <c r="B36" s="98" t="s">
        <v>624</v>
      </c>
      <c r="C36" s="155"/>
      <c r="D36" s="139" t="s">
        <v>178</v>
      </c>
      <c r="E36" s="57" t="str">
        <f t="shared" si="0"/>
        <v>--Select--</v>
      </c>
      <c r="F36" s="41"/>
      <c r="G36" s="16"/>
      <c r="H36" t="str">
        <f t="shared" si="1"/>
        <v>Unanswered</v>
      </c>
    </row>
    <row r="37" spans="1:8" s="9" customFormat="1" ht="42" customHeight="1" x14ac:dyDescent="0.2">
      <c r="A37" s="16"/>
      <c r="B37" s="98" t="s">
        <v>625</v>
      </c>
      <c r="C37" s="155"/>
      <c r="D37" s="139" t="s">
        <v>179</v>
      </c>
      <c r="E37" s="57" t="str">
        <f t="shared" si="0"/>
        <v>--Select--</v>
      </c>
      <c r="F37" s="41"/>
      <c r="G37" s="16"/>
      <c r="H37" t="str">
        <f t="shared" si="1"/>
        <v>Unanswered</v>
      </c>
    </row>
    <row r="38" spans="1:8" s="9" customFormat="1" ht="15.75" customHeight="1" x14ac:dyDescent="0.2">
      <c r="A38" s="16"/>
      <c r="B38" s="98"/>
      <c r="C38" s="155"/>
      <c r="D38" s="132" t="s">
        <v>475</v>
      </c>
      <c r="E38" s="140"/>
      <c r="F38" s="141"/>
      <c r="G38" s="16"/>
      <c r="H38"/>
    </row>
    <row r="39" spans="1:8" s="9" customFormat="1" ht="42" customHeight="1" x14ac:dyDescent="0.2">
      <c r="A39" s="16"/>
      <c r="B39" s="98" t="s">
        <v>626</v>
      </c>
      <c r="C39" s="155" t="s">
        <v>428</v>
      </c>
      <c r="D39" s="139" t="s">
        <v>474</v>
      </c>
      <c r="E39" s="57" t="str">
        <f>DValue</f>
        <v>--Select--</v>
      </c>
      <c r="F39" s="41"/>
      <c r="G39" s="16"/>
      <c r="H39" t="str">
        <f>IF(OR(E39=DValue,E39=""),"Unanswered",IF(E39="Yes","",IF(AND(F39="",OR(E39="No",E39="Partial Compliance",E39="Not Applicable")),"Explanation Missing","Bad Data")))</f>
        <v>Unanswered</v>
      </c>
    </row>
    <row r="40" spans="1:8" s="9" customFormat="1" ht="42" customHeight="1" x14ac:dyDescent="0.2">
      <c r="A40" s="16"/>
      <c r="B40" s="98" t="s">
        <v>627</v>
      </c>
      <c r="C40" s="155"/>
      <c r="D40" s="139" t="s">
        <v>87</v>
      </c>
      <c r="E40" s="57" t="str">
        <f>DValue</f>
        <v>--Select--</v>
      </c>
      <c r="F40" s="41"/>
      <c r="G40" s="16"/>
      <c r="H40" t="str">
        <f>IF(OR(E40=DValue,E40=""),"Unanswered",IF(E40="Yes","",IF(AND(F40="",OR(E40="No",E40="Partial Compliance",E40="Not Applicable")),"Explanation Missing","Bad Data")))</f>
        <v>Unanswered</v>
      </c>
    </row>
    <row r="41" spans="1:8" s="9" customFormat="1" ht="42" customHeight="1" x14ac:dyDescent="0.2">
      <c r="A41" s="16"/>
      <c r="B41" s="98" t="s">
        <v>628</v>
      </c>
      <c r="C41" s="155"/>
      <c r="D41" s="131" t="s">
        <v>26</v>
      </c>
      <c r="E41" s="57" t="str">
        <f>DValue</f>
        <v>--Select--</v>
      </c>
      <c r="F41" s="41"/>
      <c r="G41" s="16"/>
      <c r="H41" t="str">
        <f>IF(OR(E41=DValue,E41=""),"Unanswered",IF(E41="Yes","",IF(AND(F41="",OR(E41="No",E41="Partial Compliance",E41="Not Applicable")),"Explanation Missing","Bad Data")))</f>
        <v>Unanswered</v>
      </c>
    </row>
    <row r="42" spans="1:8" s="9" customFormat="1" ht="42" customHeight="1" x14ac:dyDescent="0.2">
      <c r="A42" s="16"/>
      <c r="B42" s="98" t="s">
        <v>629</v>
      </c>
      <c r="C42" s="155"/>
      <c r="D42" s="139" t="s">
        <v>77</v>
      </c>
      <c r="E42" s="57" t="str">
        <f>DValue</f>
        <v>--Select--</v>
      </c>
      <c r="F42" s="41"/>
      <c r="G42" s="16"/>
      <c r="H42" t="str">
        <f>IF(OR(E42=DValue,E42=""),"Unanswered",IF(E42="Yes","",IF(AND(F42="",OR(E42="No",E42="Partial Compliance",E42="Not Applicable")),"Explanation Missing","Bad Data")))</f>
        <v>Unanswered</v>
      </c>
    </row>
    <row r="43" spans="1:8" s="9" customFormat="1" ht="42" customHeight="1" x14ac:dyDescent="0.2">
      <c r="A43" s="16"/>
      <c r="B43" s="98" t="s">
        <v>630</v>
      </c>
      <c r="C43" s="155"/>
      <c r="D43" s="139" t="s">
        <v>311</v>
      </c>
      <c r="E43" s="57" t="str">
        <f>DValue</f>
        <v>--Select--</v>
      </c>
      <c r="F43" s="41"/>
      <c r="G43" s="16"/>
      <c r="H43" t="str">
        <f>IF(OR(E43=DValue,E43=""),"Unanswered",IF(E43="Yes","",IF(AND(F43="",OR(E43="No",E43="Partial Compliance",E43="Not Applicable")),"Explanation Missing","Bad Data")))</f>
        <v>Unanswered</v>
      </c>
    </row>
    <row r="44" spans="1:8" s="9" customFormat="1" ht="15.75" customHeight="1" x14ac:dyDescent="0.2">
      <c r="A44" s="16"/>
      <c r="B44" s="98"/>
      <c r="C44" s="155"/>
      <c r="D44" s="132" t="s">
        <v>477</v>
      </c>
      <c r="E44" s="140"/>
      <c r="F44" s="141"/>
      <c r="G44" s="16"/>
      <c r="H44"/>
    </row>
    <row r="45" spans="1:8" s="9" customFormat="1" ht="42" customHeight="1" x14ac:dyDescent="0.2">
      <c r="A45" s="16"/>
      <c r="B45" s="98" t="s">
        <v>568</v>
      </c>
      <c r="C45" s="155" t="s">
        <v>428</v>
      </c>
      <c r="D45" s="139" t="s">
        <v>476</v>
      </c>
      <c r="E45" s="57" t="str">
        <f>DValue</f>
        <v>--Select--</v>
      </c>
      <c r="F45" s="41"/>
      <c r="G45" s="16"/>
      <c r="H45" t="str">
        <f>IF(OR(E45=DValue,E45=""),"Unanswered",IF(E45="Yes","",IF(AND(F45="",OR(E45="No",E45="Partial Compliance",E45="Not Applicable")),"Explanation Missing","Bad Data")))</f>
        <v>Unanswered</v>
      </c>
    </row>
    <row r="46" spans="1:8" s="9" customFormat="1" ht="42" customHeight="1" x14ac:dyDescent="0.2">
      <c r="A46" s="16"/>
      <c r="B46" s="98" t="s">
        <v>569</v>
      </c>
      <c r="C46" s="155"/>
      <c r="D46" s="139" t="s">
        <v>264</v>
      </c>
      <c r="E46" s="57" t="str">
        <f>DValue</f>
        <v>--Select--</v>
      </c>
      <c r="F46" s="41"/>
      <c r="G46" s="16"/>
      <c r="H46" t="str">
        <f>IF(OR(E46=DValue,E46=""),"Unanswered",IF(E46="Yes","",IF(AND(F46="",OR(E46="No",E46="Partial Compliance",E46="Not Applicable")),"Explanation Missing","Bad Data")))</f>
        <v>Unanswered</v>
      </c>
    </row>
    <row r="47" spans="1:8" s="11" customFormat="1" ht="42" customHeight="1" thickBot="1" x14ac:dyDescent="0.25">
      <c r="A47" s="18"/>
      <c r="B47" s="98" t="s">
        <v>570</v>
      </c>
      <c r="C47" s="95"/>
      <c r="D47" s="101" t="s">
        <v>256</v>
      </c>
      <c r="E47" s="57" t="str">
        <f>DValue</f>
        <v>--Select--</v>
      </c>
      <c r="F47" s="41"/>
      <c r="G47" s="18"/>
      <c r="H47" t="str">
        <f>IF(OR(E47=DValue,E47=""),"Unanswered",IF(E47="Yes","",IF(AND(F47="",OR(E47="No",E47="Partial Compliance",E47="Not Applicable")),"Explanation Missing","Bad Data")))</f>
        <v>Unanswered</v>
      </c>
    </row>
    <row r="48" spans="1:8" s="66" customFormat="1" ht="13.5" thickTop="1" x14ac:dyDescent="0.2">
      <c r="A48" s="16"/>
      <c r="B48" s="102"/>
      <c r="C48" s="103"/>
      <c r="D48" s="104"/>
      <c r="E48" s="104"/>
      <c r="F48" s="105"/>
      <c r="G48" s="16"/>
    </row>
    <row r="49" spans="1:8" s="66" customFormat="1" x14ac:dyDescent="0.2">
      <c r="A49" s="16"/>
      <c r="B49" s="109"/>
      <c r="C49" s="110"/>
      <c r="D49" s="133"/>
      <c r="E49" s="134"/>
      <c r="F49" s="108"/>
      <c r="G49" s="16"/>
    </row>
    <row r="50" spans="1:8" s="66" customFormat="1" ht="15" x14ac:dyDescent="0.2">
      <c r="A50" s="16"/>
      <c r="B50" s="106"/>
      <c r="C50" s="61"/>
      <c r="D50" s="118" t="s">
        <v>162</v>
      </c>
      <c r="E50" s="117">
        <f>COUNTIF($E$15:$E$47,D50)</f>
        <v>0</v>
      </c>
      <c r="F50" s="107"/>
      <c r="G50" s="16"/>
    </row>
    <row r="51" spans="1:8" s="66" customFormat="1" ht="15" x14ac:dyDescent="0.2">
      <c r="A51" s="16"/>
      <c r="B51" s="106"/>
      <c r="C51" s="61"/>
      <c r="D51" s="118" t="s">
        <v>163</v>
      </c>
      <c r="E51" s="117">
        <f>COUNTIF($E$15:$E$47,D51)</f>
        <v>0</v>
      </c>
      <c r="F51" s="107"/>
      <c r="G51" s="16"/>
    </row>
    <row r="52" spans="1:8" s="66" customFormat="1" ht="15" x14ac:dyDescent="0.2">
      <c r="A52" s="16"/>
      <c r="B52" s="106"/>
      <c r="C52" s="61"/>
      <c r="D52" s="119" t="s">
        <v>164</v>
      </c>
      <c r="E52" s="117">
        <f>COUNTIF($E$15:$E$47,D52)</f>
        <v>0</v>
      </c>
      <c r="F52" s="107"/>
      <c r="G52" s="16"/>
    </row>
    <row r="53" spans="1:8" s="66" customFormat="1" ht="15.75" customHeight="1" x14ac:dyDescent="0.2">
      <c r="A53" s="16"/>
      <c r="B53" s="113"/>
      <c r="C53" s="114"/>
      <c r="D53" s="135" t="s">
        <v>165</v>
      </c>
      <c r="E53" s="117">
        <f>COUNTIF($E$15:$E$47,D53)</f>
        <v>0</v>
      </c>
      <c r="F53" s="107"/>
      <c r="G53" s="16"/>
      <c r="H53" s="66">
        <f>SUM(COUNTIF($H$15:$H$47,"Unanswered"))</f>
        <v>30</v>
      </c>
    </row>
    <row r="54" spans="1:8" ht="18.75" customHeight="1" thickBot="1" x14ac:dyDescent="0.25">
      <c r="B54" s="115"/>
      <c r="C54" s="116"/>
      <c r="D54" s="122" t="s">
        <v>503</v>
      </c>
      <c r="E54" s="123">
        <f>SUM(E50:E53)</f>
        <v>0</v>
      </c>
      <c r="F54" s="124" t="str">
        <f>IF(CR_UA&gt;0,CR_UA &amp; " Questions remain unanswered!","")</f>
        <v>30 Questions remain unanswered!</v>
      </c>
    </row>
    <row r="55" spans="1:8" ht="12.75" hidden="1" customHeight="1" thickTop="1" x14ac:dyDescent="0.2"/>
    <row r="56" spans="1:8" hidden="1" x14ac:dyDescent="0.2"/>
  </sheetData>
  <sheetProtection algorithmName="SHA-512" hashValue="6nZvZe61ITMH6TafUpuGuQ+LB/ZrrgWmzqMH0I2ZaWxH3SbkMMfbk7vSaqbYJ4euIKGBn2rdPg0hHNOaPHhfCA==" saltValue="6HOk1z4VnsYMfJCTzxijsw==" spinCount="100000" sheet="1" objects="1" scenarios="1" formatRows="0" selectLockedCells="1"/>
  <customSheetViews>
    <customSheetView guid="{6FB98A3E-7EBA-4E9F-A075-0F34D8C5F91F}" showPageBreaks="1" showRowCol="0" printArea="1" hiddenRows="1" hiddenColumns="1" view="pageLayout" topLeftCell="A40">
      <selection activeCell="D81" sqref="D81"/>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32">
      <selection activeCell="J44" sqref="J44"/>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printArea="1" hiddenRows="1" hiddenColumns="1" view="pageLayout" topLeftCell="A34">
      <selection activeCell="F46" sqref="F46"/>
      <pageMargins left="0.75" right="0.75" top="0.75" bottom="1"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printArea="1" hiddenRows="1" hiddenColumns="1" view="pageLayout" topLeftCell="A40">
      <selection activeCell="D81" sqref="D81"/>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printArea="1" hiddenRows="1" hiddenColumns="1" view="pageLayout" topLeftCell="A29">
      <selection activeCell="H44" sqref="H44"/>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B13:C13"/>
    <mergeCell ref="D11:F11"/>
    <mergeCell ref="B9:C10"/>
    <mergeCell ref="D9:F10"/>
    <mergeCell ref="D12:F12"/>
  </mergeCells>
  <phoneticPr fontId="15" type="noConversion"/>
  <conditionalFormatting sqref="F15:F18 F45:F47 F39:F43 F31:F37 F20:F29">
    <cfRule type="expression" dxfId="203" priority="5">
      <formula>AND(OR(E15 = "No", E15= "Partial Compliance", E15="Not Applicable"), F15 = "")</formula>
    </cfRule>
  </conditionalFormatting>
  <conditionalFormatting sqref="F15:F18 F45:F47 F39:F43 F31:F37 F20:F29">
    <cfRule type="expression" dxfId="202" priority="3">
      <formula>AND(E15 = "Yes")</formula>
    </cfRule>
  </conditionalFormatting>
  <conditionalFormatting sqref="F30">
    <cfRule type="expression" dxfId="201" priority="2">
      <formula>AND(OR(E30 = "No", E30= "Partial Compliance", E30="Not Applicable"), F30 = "")</formula>
    </cfRule>
  </conditionalFormatting>
  <conditionalFormatting sqref="F30">
    <cfRule type="expression" dxfId="200" priority="1">
      <formula>AND(E30 = "Yes")</formula>
    </cfRule>
  </conditionalFormatting>
  <dataValidations disablePrompts="1" count="1">
    <dataValidation type="list" allowBlank="1" showInputMessage="1" showErrorMessage="1" sqref="E15:E43 E45:E47">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rowBreaks count="1" manualBreakCount="1">
    <brk id="31"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187"/>
  <sheetViews>
    <sheetView topLeftCell="B1" zoomScaleNormal="100" workbookViewId="0">
      <selection activeCell="E14" sqref="E14"/>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60.7109375" style="14" customWidth="1"/>
    <col min="7" max="7" width="0.7109375" style="15" customWidth="1"/>
    <col min="8" max="16383" width="8" style="10" hidden="1"/>
    <col min="16384" max="16384" width="81.425781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3"/>
    </row>
    <row r="6" spans="1:8" s="9" customFormat="1" ht="16.5" x14ac:dyDescent="0.25">
      <c r="A6" s="16"/>
      <c r="B6" s="216"/>
      <c r="C6" s="216"/>
      <c r="D6" s="216"/>
      <c r="E6" s="216"/>
      <c r="F6" s="216"/>
      <c r="G6" s="62"/>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160</v>
      </c>
      <c r="C9" s="222"/>
      <c r="D9" s="201" t="s">
        <v>421</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73.5" customHeight="1" thickBot="1" x14ac:dyDescent="0.25">
      <c r="A12" s="16"/>
      <c r="B12" s="64"/>
      <c r="C12" s="65"/>
      <c r="D12" s="226" t="s">
        <v>537</v>
      </c>
      <c r="E12" s="227"/>
      <c r="F12" s="228"/>
      <c r="G12" s="16"/>
    </row>
    <row r="13" spans="1:8" s="9" customFormat="1" ht="21" customHeight="1" x14ac:dyDescent="0.2">
      <c r="A13" s="16"/>
      <c r="B13" s="230" t="s">
        <v>420</v>
      </c>
      <c r="C13" s="231"/>
      <c r="D13" s="76" t="s">
        <v>419</v>
      </c>
      <c r="E13" s="183" t="s">
        <v>415</v>
      </c>
      <c r="F13" s="183" t="s">
        <v>416</v>
      </c>
      <c r="G13" s="16"/>
    </row>
    <row r="14" spans="1:8" s="11" customFormat="1" ht="42" customHeight="1" x14ac:dyDescent="0.2">
      <c r="A14" s="18"/>
      <c r="B14" s="94" t="s">
        <v>129</v>
      </c>
      <c r="C14" s="155" t="s">
        <v>428</v>
      </c>
      <c r="D14" s="139" t="s">
        <v>27</v>
      </c>
      <c r="E14" s="41" t="str">
        <f t="shared" ref="E14:E27" si="0">DValue</f>
        <v>--Select--</v>
      </c>
      <c r="F14" s="41"/>
      <c r="G14" s="18"/>
      <c r="H14" t="str">
        <f t="shared" ref="H14:H27" si="1">IF(OR(E14=DValue,E14=""),"Unanswered",IF(E14="Yes","",IF(AND(F14="",OR(E14="No",E14="Partial Compliance",E14="Not Applicable")),"Explanation Missing","Bad Data")))</f>
        <v>Unanswered</v>
      </c>
    </row>
    <row r="15" spans="1:8" s="11" customFormat="1" ht="42" customHeight="1" x14ac:dyDescent="0.2">
      <c r="A15" s="18"/>
      <c r="B15" s="98" t="s">
        <v>566</v>
      </c>
      <c r="C15" s="155" t="s">
        <v>428</v>
      </c>
      <c r="D15" s="139" t="s">
        <v>230</v>
      </c>
      <c r="E15" s="41" t="str">
        <f t="shared" si="0"/>
        <v>--Select--</v>
      </c>
      <c r="F15" s="41"/>
      <c r="G15" s="18"/>
      <c r="H15" t="str">
        <f t="shared" si="1"/>
        <v>Unanswered</v>
      </c>
    </row>
    <row r="16" spans="1:8" s="11" customFormat="1" ht="42" customHeight="1" x14ac:dyDescent="0.2">
      <c r="A16" s="18"/>
      <c r="B16" s="98" t="s">
        <v>567</v>
      </c>
      <c r="C16" s="155" t="s">
        <v>428</v>
      </c>
      <c r="D16" s="139" t="s">
        <v>161</v>
      </c>
      <c r="E16" s="41" t="str">
        <f t="shared" si="0"/>
        <v>--Select--</v>
      </c>
      <c r="F16" s="41"/>
      <c r="G16" s="18"/>
      <c r="H16" t="str">
        <f t="shared" si="1"/>
        <v>Unanswered</v>
      </c>
    </row>
    <row r="17" spans="1:8" s="11" customFormat="1" ht="42" customHeight="1" x14ac:dyDescent="0.2">
      <c r="A17" s="18"/>
      <c r="B17" s="98" t="s">
        <v>631</v>
      </c>
      <c r="C17" s="167" t="s">
        <v>428</v>
      </c>
      <c r="D17" s="131" t="s">
        <v>64</v>
      </c>
      <c r="E17" s="41" t="str">
        <f t="shared" si="0"/>
        <v>--Select--</v>
      </c>
      <c r="F17" s="41"/>
      <c r="G17" s="18"/>
      <c r="H17" t="str">
        <f t="shared" si="1"/>
        <v>Unanswered</v>
      </c>
    </row>
    <row r="18" spans="1:8" s="11" customFormat="1" ht="42" customHeight="1" x14ac:dyDescent="0.2">
      <c r="A18" s="18"/>
      <c r="B18" s="98" t="s">
        <v>632</v>
      </c>
      <c r="C18" s="155" t="s">
        <v>428</v>
      </c>
      <c r="D18" s="139" t="s">
        <v>174</v>
      </c>
      <c r="E18" s="41" t="str">
        <f t="shared" si="0"/>
        <v>--Select--</v>
      </c>
      <c r="F18" s="41"/>
      <c r="G18" s="18"/>
      <c r="H18" t="str">
        <f t="shared" si="1"/>
        <v>Unanswered</v>
      </c>
    </row>
    <row r="19" spans="1:8" s="11" customFormat="1" ht="42" customHeight="1" x14ac:dyDescent="0.2">
      <c r="A19" s="18"/>
      <c r="B19" s="98" t="s">
        <v>633</v>
      </c>
      <c r="C19" s="155" t="s">
        <v>428</v>
      </c>
      <c r="D19" s="139" t="s">
        <v>102</v>
      </c>
      <c r="E19" s="41" t="str">
        <f t="shared" si="0"/>
        <v>--Select--</v>
      </c>
      <c r="F19" s="41"/>
      <c r="G19" s="18"/>
      <c r="H19" t="str">
        <f t="shared" si="1"/>
        <v>Unanswered</v>
      </c>
    </row>
    <row r="20" spans="1:8" s="11" customFormat="1" ht="42" customHeight="1" x14ac:dyDescent="0.2">
      <c r="A20" s="18"/>
      <c r="B20" s="98" t="s">
        <v>634</v>
      </c>
      <c r="C20" s="155" t="s">
        <v>428</v>
      </c>
      <c r="D20" s="139" t="s">
        <v>294</v>
      </c>
      <c r="E20" s="41" t="str">
        <f t="shared" si="0"/>
        <v>--Select--</v>
      </c>
      <c r="F20" s="41"/>
      <c r="G20" s="18"/>
      <c r="H20" t="str">
        <f t="shared" si="1"/>
        <v>Unanswered</v>
      </c>
    </row>
    <row r="21" spans="1:8" s="11" customFormat="1" ht="42" customHeight="1" x14ac:dyDescent="0.2">
      <c r="A21" s="18"/>
      <c r="B21" s="98" t="s">
        <v>635</v>
      </c>
      <c r="C21" s="155" t="s">
        <v>428</v>
      </c>
      <c r="D21" s="139" t="s">
        <v>295</v>
      </c>
      <c r="E21" s="41" t="str">
        <f t="shared" si="0"/>
        <v>--Select--</v>
      </c>
      <c r="F21" s="41"/>
      <c r="G21" s="18"/>
      <c r="H21" t="str">
        <f t="shared" si="1"/>
        <v>Unanswered</v>
      </c>
    </row>
    <row r="22" spans="1:8" s="11" customFormat="1" ht="42" customHeight="1" x14ac:dyDescent="0.2">
      <c r="A22" s="18"/>
      <c r="B22" s="98" t="s">
        <v>636</v>
      </c>
      <c r="C22" s="155" t="s">
        <v>428</v>
      </c>
      <c r="D22" s="139" t="s">
        <v>296</v>
      </c>
      <c r="E22" s="41" t="str">
        <f t="shared" si="0"/>
        <v>--Select--</v>
      </c>
      <c r="F22" s="41"/>
      <c r="G22" s="18"/>
      <c r="H22" t="str">
        <f t="shared" si="1"/>
        <v>Unanswered</v>
      </c>
    </row>
    <row r="23" spans="1:8" s="11" customFormat="1" ht="42" customHeight="1" x14ac:dyDescent="0.2">
      <c r="A23" s="18"/>
      <c r="B23" s="98" t="s">
        <v>598</v>
      </c>
      <c r="C23" s="155" t="s">
        <v>428</v>
      </c>
      <c r="D23" s="139" t="s">
        <v>103</v>
      </c>
      <c r="E23" s="41" t="str">
        <f t="shared" si="0"/>
        <v>--Select--</v>
      </c>
      <c r="F23" s="41"/>
      <c r="G23" s="18"/>
      <c r="H23" t="str">
        <f t="shared" si="1"/>
        <v>Unanswered</v>
      </c>
    </row>
    <row r="24" spans="1:8" s="11" customFormat="1" ht="42" customHeight="1" x14ac:dyDescent="0.2">
      <c r="A24" s="18"/>
      <c r="B24" s="98" t="s">
        <v>599</v>
      </c>
      <c r="C24" s="155" t="s">
        <v>428</v>
      </c>
      <c r="D24" s="139" t="s">
        <v>231</v>
      </c>
      <c r="E24" s="41" t="str">
        <f t="shared" si="0"/>
        <v>--Select--</v>
      </c>
      <c r="F24" s="41"/>
      <c r="G24" s="18"/>
      <c r="H24" t="str">
        <f t="shared" si="1"/>
        <v>Unanswered</v>
      </c>
    </row>
    <row r="25" spans="1:8" s="12" customFormat="1" ht="42" customHeight="1" x14ac:dyDescent="0.2">
      <c r="A25" s="18"/>
      <c r="B25" s="98" t="s">
        <v>58</v>
      </c>
      <c r="C25" s="155" t="s">
        <v>428</v>
      </c>
      <c r="D25" s="139" t="s">
        <v>71</v>
      </c>
      <c r="E25" s="41" t="str">
        <f t="shared" si="0"/>
        <v>--Select--</v>
      </c>
      <c r="F25" s="41"/>
      <c r="G25" s="18"/>
      <c r="H25" t="str">
        <f t="shared" si="1"/>
        <v>Unanswered</v>
      </c>
    </row>
    <row r="26" spans="1:8" s="12" customFormat="1" ht="42" customHeight="1" x14ac:dyDescent="0.2">
      <c r="A26" s="18"/>
      <c r="B26" s="98" t="s">
        <v>600</v>
      </c>
      <c r="C26" s="155" t="s">
        <v>428</v>
      </c>
      <c r="D26" s="139" t="s">
        <v>109</v>
      </c>
      <c r="E26" s="41" t="str">
        <f t="shared" si="0"/>
        <v>--Select--</v>
      </c>
      <c r="F26" s="41"/>
      <c r="G26" s="18"/>
      <c r="H26" t="str">
        <f t="shared" si="1"/>
        <v>Unanswered</v>
      </c>
    </row>
    <row r="27" spans="1:8" s="12" customFormat="1" ht="42" customHeight="1" thickBot="1" x14ac:dyDescent="0.25">
      <c r="A27" s="18"/>
      <c r="B27" s="98" t="s">
        <v>601</v>
      </c>
      <c r="C27" s="95" t="s">
        <v>428</v>
      </c>
      <c r="D27" s="101" t="s">
        <v>104</v>
      </c>
      <c r="E27" s="126" t="str">
        <f t="shared" si="0"/>
        <v>--Select--</v>
      </c>
      <c r="F27" s="41"/>
      <c r="G27" s="18"/>
      <c r="H27" t="str">
        <f t="shared" si="1"/>
        <v>Unanswered</v>
      </c>
    </row>
    <row r="28" spans="1:8" s="66" customFormat="1" ht="13.5" thickTop="1" x14ac:dyDescent="0.2">
      <c r="A28" s="16"/>
      <c r="B28" s="102"/>
      <c r="C28" s="103"/>
      <c r="D28" s="104"/>
      <c r="E28" s="104"/>
      <c r="F28" s="105"/>
      <c r="G28" s="16"/>
    </row>
    <row r="29" spans="1:8" s="66" customFormat="1" x14ac:dyDescent="0.2">
      <c r="A29" s="16"/>
      <c r="B29" s="109"/>
      <c r="C29" s="110"/>
      <c r="D29" s="111"/>
      <c r="E29" s="112"/>
      <c r="F29" s="108"/>
      <c r="G29" s="16"/>
    </row>
    <row r="30" spans="1:8" s="66" customFormat="1" ht="15" x14ac:dyDescent="0.2">
      <c r="A30" s="16"/>
      <c r="B30" s="106"/>
      <c r="C30" s="61"/>
      <c r="D30" s="118" t="s">
        <v>162</v>
      </c>
      <c r="E30" s="117">
        <f>COUNTIF($E$14:$E$27,D30)</f>
        <v>0</v>
      </c>
      <c r="F30" s="107"/>
      <c r="G30" s="16"/>
    </row>
    <row r="31" spans="1:8" s="66" customFormat="1" ht="15" x14ac:dyDescent="0.2">
      <c r="A31" s="16"/>
      <c r="B31" s="106"/>
      <c r="C31" s="61"/>
      <c r="D31" s="118" t="s">
        <v>163</v>
      </c>
      <c r="E31" s="117">
        <f>COUNTIF($E$14:$E$27,D31)</f>
        <v>0</v>
      </c>
      <c r="F31" s="107"/>
      <c r="G31" s="16"/>
    </row>
    <row r="32" spans="1:8" s="66" customFormat="1" ht="15" x14ac:dyDescent="0.2">
      <c r="A32" s="16"/>
      <c r="B32" s="106"/>
      <c r="C32" s="61"/>
      <c r="D32" s="119" t="s">
        <v>164</v>
      </c>
      <c r="E32" s="117">
        <f>COUNTIF($E$14:$E$27,D32)</f>
        <v>0</v>
      </c>
      <c r="F32" s="107"/>
      <c r="G32" s="16"/>
    </row>
    <row r="33" spans="1:8" s="66" customFormat="1" ht="15.75" customHeight="1" x14ac:dyDescent="0.2">
      <c r="A33" s="16"/>
      <c r="B33" s="113"/>
      <c r="C33" s="114"/>
      <c r="D33" s="120" t="s">
        <v>165</v>
      </c>
      <c r="E33" s="121">
        <f>COUNTIF($E$14:$E$27,D33)</f>
        <v>0</v>
      </c>
      <c r="F33" s="107"/>
      <c r="G33" s="16"/>
      <c r="H33" s="66">
        <f>SUM(COUNTIF($H$14:$H$27,"Unanswered"))</f>
        <v>14</v>
      </c>
    </row>
    <row r="34" spans="1:8" ht="21" customHeight="1" thickBot="1" x14ac:dyDescent="0.25">
      <c r="B34" s="115"/>
      <c r="C34" s="116"/>
      <c r="D34" s="122" t="s">
        <v>503</v>
      </c>
      <c r="E34" s="123">
        <f>SUM(E30:E33)</f>
        <v>0</v>
      </c>
      <c r="F34" s="124" t="str">
        <f>IF(IF_UA&gt;0,IF_UA &amp; " Questions remain unanswered!","")</f>
        <v>14 Questions remain unanswered!</v>
      </c>
      <c r="G34" s="10"/>
    </row>
    <row r="35" spans="1:8" hidden="1" x14ac:dyDescent="0.2"/>
    <row r="36" spans="1:8" hidden="1" x14ac:dyDescent="0.2"/>
    <row r="37" spans="1:8" hidden="1" x14ac:dyDescent="0.2"/>
    <row r="38" spans="1:8" hidden="1" x14ac:dyDescent="0.2"/>
    <row r="39" spans="1:8" hidden="1" x14ac:dyDescent="0.2"/>
    <row r="40" spans="1:8" hidden="1" x14ac:dyDescent="0.2"/>
    <row r="41" spans="1:8" hidden="1" x14ac:dyDescent="0.2"/>
    <row r="42" spans="1:8" hidden="1" x14ac:dyDescent="0.2"/>
    <row r="43" spans="1:8" hidden="1" x14ac:dyDescent="0.2"/>
    <row r="44" spans="1:8" hidden="1" x14ac:dyDescent="0.2"/>
    <row r="45" spans="1:8" hidden="1" x14ac:dyDescent="0.2"/>
    <row r="46" spans="1:8" hidden="1" x14ac:dyDescent="0.2"/>
    <row r="47" spans="1:8" hidden="1" x14ac:dyDescent="0.2"/>
    <row r="48" spans="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6" hidden="1" x14ac:dyDescent="0.2"/>
    <row r="66" spans="2:6" hidden="1" x14ac:dyDescent="0.2"/>
    <row r="67" spans="2:6" hidden="1" x14ac:dyDescent="0.2"/>
    <row r="68" spans="2:6" hidden="1" x14ac:dyDescent="0.2"/>
    <row r="69" spans="2:6" hidden="1" x14ac:dyDescent="0.2"/>
    <row r="70" spans="2:6" hidden="1" x14ac:dyDescent="0.2"/>
    <row r="71" spans="2:6" hidden="1" x14ac:dyDescent="0.2"/>
    <row r="72" spans="2:6" ht="15.75" hidden="1" x14ac:dyDescent="0.25">
      <c r="B72" s="229" t="str">
        <f>IF(SUM(COUNTIF($E$26:$E$66,{"--Select--",""}))&gt;0,SUM(COUNTIF($E$26:$E$66,{"--Select--",""})) &amp; " Questions remain unanswered!","")</f>
        <v>36 Questions remain unanswered!</v>
      </c>
      <c r="C72" s="229"/>
      <c r="D72" s="229"/>
      <c r="E72" s="229"/>
      <c r="F72" s="229"/>
    </row>
    <row r="73" spans="2:6" hidden="1" x14ac:dyDescent="0.2"/>
    <row r="74" spans="2:6" hidden="1" x14ac:dyDescent="0.2"/>
    <row r="75" spans="2:6" hidden="1" x14ac:dyDescent="0.2"/>
    <row r="76" spans="2:6" hidden="1" x14ac:dyDescent="0.2"/>
    <row r="77" spans="2:6" hidden="1" x14ac:dyDescent="0.2"/>
    <row r="78" spans="2:6" hidden="1" x14ac:dyDescent="0.2"/>
    <row r="79" spans="2:6" hidden="1" x14ac:dyDescent="0.2"/>
    <row r="80" spans="2: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sheetData>
  <sheetProtection algorithmName="SHA-512" hashValue="oaWqVREW4L8DV0TYNSfFKI5I2742A3RYk1wJjO7WK/580BRDdytHDz0vLzbvTaavbY7xoYQ29a+V0E7qs7bmOw==" saltValue="HXFpcth6kn+QVAn+kwjb0Q==" spinCount="100000" sheet="1" objects="1" scenarios="1" formatRows="0" selectLockedCells="1"/>
  <customSheetViews>
    <customSheetView guid="{6FB98A3E-7EBA-4E9F-A075-0F34D8C5F91F}" showPageBreaks="1" showRowCol="0" printArea="1" hiddenRows="1" hiddenColumns="1" view="pageLayout" topLeftCell="A17">
      <selection activeCell="F30" sqref="F30"/>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15">
      <selection activeCell="I28" sqref="G15:I28"/>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printArea="1" hiddenRows="1" hiddenColumns="1" view="pageLayout" topLeftCell="A15">
      <selection activeCell="F30" sqref="F30"/>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 guid="{42FAA9D6-C207-471C-947A-089C2839C129}" showPageBreaks="1" showRowCol="0" printArea="1" hiddenRows="1" hiddenColumns="1" view="pageLayout" topLeftCell="A17">
      <selection activeCell="F30" sqref="F30"/>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printArea="1" hiddenRows="1" hiddenColumns="1" view="pageLayout" topLeftCell="A14">
      <selection activeCell="I29" sqref="I29"/>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7">
    <mergeCell ref="B4:F7"/>
    <mergeCell ref="B72:F72"/>
    <mergeCell ref="D11:F11"/>
    <mergeCell ref="D12:F12"/>
    <mergeCell ref="B13:C13"/>
    <mergeCell ref="B9:C10"/>
    <mergeCell ref="D9:F10"/>
  </mergeCells>
  <phoneticPr fontId="15" type="noConversion"/>
  <conditionalFormatting sqref="F14:F27">
    <cfRule type="expression" dxfId="199" priority="1">
      <formula>AND(E14 = "Yes")</formula>
    </cfRule>
    <cfRule type="expression" dxfId="198" priority="2">
      <formula>AND(OR(E14 = "No", E14= "Partial Compliance", E14="Not Applicable"), F14 = "")</formula>
    </cfRule>
  </conditionalFormatting>
  <dataValidations count="1">
    <dataValidation type="list" allowBlank="1" showInputMessage="1" showErrorMessage="1" sqref="E14:E27">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98"/>
  <sheetViews>
    <sheetView topLeftCell="B1"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60.7109375" style="14" customWidth="1"/>
    <col min="7" max="7" width="0.7109375" style="15" customWidth="1"/>
    <col min="8" max="16384" width="6"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105</v>
      </c>
      <c r="C9" s="222"/>
      <c r="D9" s="201" t="s">
        <v>106</v>
      </c>
      <c r="E9" s="202"/>
      <c r="F9" s="203"/>
      <c r="G9" s="16"/>
    </row>
    <row r="10" spans="1:8" ht="19.5" customHeight="1" x14ac:dyDescent="0.2">
      <c r="A10" s="16"/>
      <c r="B10" s="209"/>
      <c r="C10" s="223"/>
      <c r="D10" s="204"/>
      <c r="E10" s="205"/>
      <c r="F10" s="206"/>
      <c r="G10" s="16"/>
    </row>
    <row r="11" spans="1:8" s="9" customFormat="1" ht="10.5" customHeight="1" x14ac:dyDescent="0.2">
      <c r="A11" s="16"/>
      <c r="B11" s="5"/>
      <c r="C11" s="6"/>
      <c r="D11" s="219"/>
      <c r="E11" s="220"/>
      <c r="F11" s="221"/>
      <c r="G11" s="16"/>
    </row>
    <row r="12" spans="1:8" s="9" customFormat="1" ht="70.5" customHeight="1" thickBot="1" x14ac:dyDescent="0.25">
      <c r="A12" s="16"/>
      <c r="B12" s="64"/>
      <c r="C12" s="65"/>
      <c r="D12" s="226" t="s">
        <v>422</v>
      </c>
      <c r="E12" s="227"/>
      <c r="F12" s="228"/>
      <c r="G12" s="16"/>
    </row>
    <row r="13" spans="1:8" s="9" customFormat="1" ht="21" customHeight="1" x14ac:dyDescent="0.2">
      <c r="A13" s="16"/>
      <c r="B13" s="217" t="s">
        <v>420</v>
      </c>
      <c r="C13" s="218"/>
      <c r="D13" s="85" t="s">
        <v>419</v>
      </c>
      <c r="E13" s="183" t="s">
        <v>415</v>
      </c>
      <c r="F13" s="183" t="s">
        <v>416</v>
      </c>
      <c r="G13" s="16"/>
    </row>
    <row r="14" spans="1:8" s="9" customFormat="1" ht="15.75" customHeight="1" x14ac:dyDescent="0.2">
      <c r="A14" s="16"/>
      <c r="B14" s="168"/>
      <c r="C14" s="169"/>
      <c r="D14" s="132" t="s">
        <v>439</v>
      </c>
      <c r="E14" s="73"/>
      <c r="F14" s="68"/>
      <c r="G14" s="16"/>
    </row>
    <row r="15" spans="1:8" s="12" customFormat="1" ht="42" customHeight="1" x14ac:dyDescent="0.2">
      <c r="A15" s="18"/>
      <c r="B15" s="94" t="s">
        <v>129</v>
      </c>
      <c r="C15" s="155" t="s">
        <v>428</v>
      </c>
      <c r="D15" s="139" t="s">
        <v>478</v>
      </c>
      <c r="E15" s="41" t="str">
        <f>DValue</f>
        <v>--Select--</v>
      </c>
      <c r="F15" s="41"/>
      <c r="G15" s="18"/>
      <c r="H15" t="str">
        <f>IF(OR(E15=DValue,E15=""),"Unanswered",IF(E15="Yes","",IF(AND(F15="",OR(E15="No",E15="Partial Compliance",E15="Not Applicable")),"Explanation Missing","Bad Data")))</f>
        <v>Unanswered</v>
      </c>
    </row>
    <row r="16" spans="1:8" s="12" customFormat="1" ht="15.75" customHeight="1" x14ac:dyDescent="0.2">
      <c r="A16" s="18"/>
      <c r="B16" s="54"/>
      <c r="C16" s="170"/>
      <c r="D16" s="132" t="s">
        <v>466</v>
      </c>
      <c r="E16" s="73"/>
      <c r="F16" s="68"/>
      <c r="G16" s="18"/>
      <c r="H16"/>
    </row>
    <row r="17" spans="1:8" s="12" customFormat="1" ht="42" customHeight="1" x14ac:dyDescent="0.2">
      <c r="A17" s="18"/>
      <c r="B17" s="98" t="s">
        <v>518</v>
      </c>
      <c r="C17" s="155" t="s">
        <v>428</v>
      </c>
      <c r="D17" s="139" t="s">
        <v>465</v>
      </c>
      <c r="E17" s="41" t="str">
        <f>DValue</f>
        <v>--Select--</v>
      </c>
      <c r="F17" s="41"/>
      <c r="G17" s="18"/>
      <c r="H17" t="str">
        <f t="shared" ref="H17:H35" si="0">IF(OR(E17="--Select--",E17=""),"Unanswered",IF(E17="Yes","",IF(AND(E17&lt;&gt;"Yes",F17=""),"Explanation Missing","")))</f>
        <v>Unanswered</v>
      </c>
    </row>
    <row r="18" spans="1:8" s="12" customFormat="1" ht="42" customHeight="1" x14ac:dyDescent="0.2">
      <c r="A18" s="18"/>
      <c r="B18" s="98" t="s">
        <v>609</v>
      </c>
      <c r="C18" s="155"/>
      <c r="D18" s="139" t="s">
        <v>107</v>
      </c>
      <c r="E18" s="41" t="str">
        <f>DValue</f>
        <v>--Select--</v>
      </c>
      <c r="F18" s="41"/>
      <c r="G18" s="18"/>
      <c r="H18" t="str">
        <f t="shared" si="0"/>
        <v>Unanswered</v>
      </c>
    </row>
    <row r="19" spans="1:8" s="12" customFormat="1" ht="42" customHeight="1" x14ac:dyDescent="0.2">
      <c r="A19" s="18"/>
      <c r="B19" s="98" t="s">
        <v>610</v>
      </c>
      <c r="C19" s="155"/>
      <c r="D19" s="139" t="s">
        <v>213</v>
      </c>
      <c r="E19" s="41" t="str">
        <f>DValue</f>
        <v>--Select--</v>
      </c>
      <c r="F19" s="41"/>
      <c r="G19" s="18"/>
      <c r="H19" t="str">
        <f t="shared" si="0"/>
        <v>Unanswered</v>
      </c>
    </row>
    <row r="20" spans="1:8" s="12" customFormat="1" ht="42" customHeight="1" x14ac:dyDescent="0.2">
      <c r="A20" s="18"/>
      <c r="B20" s="98" t="s">
        <v>611</v>
      </c>
      <c r="C20" s="155"/>
      <c r="D20" s="139" t="s">
        <v>108</v>
      </c>
      <c r="E20" s="41" t="str">
        <f>DValue</f>
        <v>--Select--</v>
      </c>
      <c r="F20" s="41"/>
      <c r="G20" s="18"/>
      <c r="H20" t="str">
        <f t="shared" si="0"/>
        <v>Unanswered</v>
      </c>
    </row>
    <row r="21" spans="1:8" s="12" customFormat="1" ht="15.75" customHeight="1" x14ac:dyDescent="0.2">
      <c r="A21" s="18"/>
      <c r="B21" s="52"/>
      <c r="C21" s="170"/>
      <c r="D21" s="132" t="s">
        <v>464</v>
      </c>
      <c r="E21" s="73"/>
      <c r="F21" s="68"/>
      <c r="G21" s="18"/>
      <c r="H21"/>
    </row>
    <row r="22" spans="1:8" s="12" customFormat="1" ht="42" customHeight="1" x14ac:dyDescent="0.2">
      <c r="A22" s="18"/>
      <c r="B22" s="98" t="s">
        <v>626</v>
      </c>
      <c r="C22" s="155" t="s">
        <v>428</v>
      </c>
      <c r="D22" s="139" t="s">
        <v>539</v>
      </c>
      <c r="E22" s="41" t="str">
        <f t="shared" ref="E22:E28" si="1">DValue</f>
        <v>--Select--</v>
      </c>
      <c r="F22" s="41"/>
      <c r="G22" s="18"/>
      <c r="H22" t="str">
        <f t="shared" si="0"/>
        <v>Unanswered</v>
      </c>
    </row>
    <row r="23" spans="1:8" s="13" customFormat="1" ht="42" customHeight="1" x14ac:dyDescent="0.2">
      <c r="A23" s="19"/>
      <c r="B23" s="98" t="s">
        <v>627</v>
      </c>
      <c r="C23" s="155"/>
      <c r="D23" s="139" t="s">
        <v>183</v>
      </c>
      <c r="E23" s="41" t="str">
        <f t="shared" si="1"/>
        <v>--Select--</v>
      </c>
      <c r="F23" s="41"/>
      <c r="G23" s="19"/>
      <c r="H23" t="str">
        <f t="shared" si="0"/>
        <v>Unanswered</v>
      </c>
    </row>
    <row r="24" spans="1:8" s="9" customFormat="1" ht="42" customHeight="1" x14ac:dyDescent="0.2">
      <c r="A24" s="18"/>
      <c r="B24" s="98" t="s">
        <v>628</v>
      </c>
      <c r="C24" s="155"/>
      <c r="D24" s="139" t="s">
        <v>232</v>
      </c>
      <c r="E24" s="41" t="str">
        <f t="shared" si="1"/>
        <v>--Select--</v>
      </c>
      <c r="F24" s="41"/>
      <c r="G24" s="16"/>
      <c r="H24" t="str">
        <f t="shared" si="0"/>
        <v>Unanswered</v>
      </c>
    </row>
    <row r="25" spans="1:8" s="9" customFormat="1" ht="42" customHeight="1" x14ac:dyDescent="0.2">
      <c r="A25" s="18"/>
      <c r="B25" s="98" t="s">
        <v>629</v>
      </c>
      <c r="C25" s="155"/>
      <c r="D25" s="139" t="s">
        <v>233</v>
      </c>
      <c r="E25" s="41" t="str">
        <f t="shared" si="1"/>
        <v>--Select--</v>
      </c>
      <c r="F25" s="41"/>
      <c r="G25" s="16"/>
      <c r="H25" t="str">
        <f t="shared" si="0"/>
        <v>Unanswered</v>
      </c>
    </row>
    <row r="26" spans="1:8" s="9" customFormat="1" ht="42" customHeight="1" x14ac:dyDescent="0.2">
      <c r="A26" s="18"/>
      <c r="B26" s="98" t="s">
        <v>630</v>
      </c>
      <c r="C26" s="155"/>
      <c r="D26" s="139" t="s">
        <v>214</v>
      </c>
      <c r="E26" s="41" t="str">
        <f t="shared" si="1"/>
        <v>--Select--</v>
      </c>
      <c r="F26" s="41"/>
      <c r="G26" s="16"/>
      <c r="H26" t="str">
        <f t="shared" si="0"/>
        <v>Unanswered</v>
      </c>
    </row>
    <row r="27" spans="1:8" s="9" customFormat="1" ht="42" customHeight="1" x14ac:dyDescent="0.2">
      <c r="A27" s="18"/>
      <c r="B27" s="98" t="s">
        <v>637</v>
      </c>
      <c r="C27" s="155"/>
      <c r="D27" s="139" t="s">
        <v>215</v>
      </c>
      <c r="E27" s="41" t="str">
        <f t="shared" si="1"/>
        <v>--Select--</v>
      </c>
      <c r="F27" s="41"/>
      <c r="G27" s="16"/>
      <c r="H27" t="str">
        <f t="shared" si="0"/>
        <v>Unanswered</v>
      </c>
    </row>
    <row r="28" spans="1:8" s="9" customFormat="1" ht="42" customHeight="1" x14ac:dyDescent="0.2">
      <c r="A28" s="18"/>
      <c r="B28" s="98" t="s">
        <v>638</v>
      </c>
      <c r="C28" s="155"/>
      <c r="D28" s="139" t="s">
        <v>216</v>
      </c>
      <c r="E28" s="41" t="str">
        <f t="shared" si="1"/>
        <v>--Select--</v>
      </c>
      <c r="F28" s="41"/>
      <c r="G28" s="16"/>
      <c r="H28" t="str">
        <f t="shared" si="0"/>
        <v>Unanswered</v>
      </c>
    </row>
    <row r="29" spans="1:8" s="9" customFormat="1" ht="15.75" customHeight="1" x14ac:dyDescent="0.2">
      <c r="A29" s="18"/>
      <c r="B29" s="52"/>
      <c r="C29" s="170"/>
      <c r="D29" s="132" t="s">
        <v>463</v>
      </c>
      <c r="E29" s="73"/>
      <c r="F29" s="68"/>
      <c r="G29" s="16"/>
      <c r="H29"/>
    </row>
    <row r="30" spans="1:8" s="9" customFormat="1" ht="42" customHeight="1" x14ac:dyDescent="0.2">
      <c r="A30" s="82"/>
      <c r="B30" s="98" t="s">
        <v>568</v>
      </c>
      <c r="C30" s="155" t="s">
        <v>428</v>
      </c>
      <c r="D30" s="139" t="s">
        <v>462</v>
      </c>
      <c r="E30" s="41" t="str">
        <f>DValue</f>
        <v>--Select--</v>
      </c>
      <c r="F30" s="41"/>
      <c r="G30" s="16"/>
      <c r="H30" t="str">
        <f t="shared" si="0"/>
        <v>Unanswered</v>
      </c>
    </row>
    <row r="31" spans="1:8" s="9" customFormat="1" ht="42" customHeight="1" x14ac:dyDescent="0.2">
      <c r="A31" s="83"/>
      <c r="B31" s="98" t="s">
        <v>569</v>
      </c>
      <c r="C31" s="155"/>
      <c r="D31" s="139" t="s">
        <v>66</v>
      </c>
      <c r="E31" s="41" t="str">
        <f>DValue</f>
        <v>--Select--</v>
      </c>
      <c r="F31" s="41"/>
      <c r="G31" s="16"/>
      <c r="H31" t="str">
        <f t="shared" si="0"/>
        <v>Unanswered</v>
      </c>
    </row>
    <row r="32" spans="1:8" s="9" customFormat="1" ht="15.75" customHeight="1" x14ac:dyDescent="0.2">
      <c r="A32" s="82"/>
      <c r="B32" s="52"/>
      <c r="C32" s="170"/>
      <c r="D32" s="132" t="s">
        <v>461</v>
      </c>
      <c r="E32" s="73"/>
      <c r="F32" s="68"/>
      <c r="G32" s="16"/>
      <c r="H32"/>
    </row>
    <row r="33" spans="1:8" s="9" customFormat="1" ht="42" customHeight="1" x14ac:dyDescent="0.2">
      <c r="A33" s="18"/>
      <c r="B33" s="98" t="s">
        <v>572</v>
      </c>
      <c r="C33" s="155" t="s">
        <v>428</v>
      </c>
      <c r="D33" s="139" t="s">
        <v>460</v>
      </c>
      <c r="E33" s="41" t="str">
        <f>DValue</f>
        <v>--Select--</v>
      </c>
      <c r="F33" s="41"/>
      <c r="G33" s="16"/>
      <c r="H33" t="str">
        <f t="shared" si="0"/>
        <v>Unanswered</v>
      </c>
    </row>
    <row r="34" spans="1:8" s="9" customFormat="1" ht="42" customHeight="1" x14ac:dyDescent="0.2">
      <c r="A34" s="18"/>
      <c r="B34" s="98" t="s">
        <v>573</v>
      </c>
      <c r="C34" s="155"/>
      <c r="D34" s="131" t="s">
        <v>255</v>
      </c>
      <c r="E34" s="41" t="str">
        <f>DValue</f>
        <v>--Select--</v>
      </c>
      <c r="F34" s="41"/>
      <c r="G34" s="16"/>
      <c r="H34" t="str">
        <f t="shared" si="0"/>
        <v>Unanswered</v>
      </c>
    </row>
    <row r="35" spans="1:8" s="9" customFormat="1" ht="42" customHeight="1" thickBot="1" x14ac:dyDescent="0.25">
      <c r="A35" s="19"/>
      <c r="B35" s="98" t="s">
        <v>574</v>
      </c>
      <c r="C35" s="95"/>
      <c r="D35" s="125" t="s">
        <v>75</v>
      </c>
      <c r="E35" s="126" t="str">
        <f>DValue</f>
        <v>--Select--</v>
      </c>
      <c r="F35" s="41"/>
      <c r="G35" s="16"/>
      <c r="H35" t="str">
        <f t="shared" si="0"/>
        <v>Unanswered</v>
      </c>
    </row>
    <row r="36" spans="1:8" s="66" customFormat="1" ht="13.5" thickTop="1" x14ac:dyDescent="0.2">
      <c r="A36" s="16"/>
      <c r="B36" s="102"/>
      <c r="C36" s="103"/>
      <c r="D36" s="104"/>
      <c r="E36" s="104"/>
      <c r="F36" s="105"/>
      <c r="G36" s="16"/>
    </row>
    <row r="37" spans="1:8" s="66" customFormat="1" x14ac:dyDescent="0.2">
      <c r="A37" s="16"/>
      <c r="B37" s="109"/>
      <c r="C37" s="110"/>
      <c r="D37" s="111"/>
      <c r="E37" s="112"/>
      <c r="F37" s="108"/>
      <c r="G37" s="16"/>
    </row>
    <row r="38" spans="1:8" s="66" customFormat="1" ht="15" x14ac:dyDescent="0.2">
      <c r="A38" s="16"/>
      <c r="B38" s="106"/>
      <c r="C38" s="61"/>
      <c r="D38" s="118" t="s">
        <v>162</v>
      </c>
      <c r="E38" s="117">
        <f>COUNTIF($E$15:$E$35,D38)</f>
        <v>0</v>
      </c>
      <c r="F38" s="107"/>
      <c r="G38" s="16"/>
    </row>
    <row r="39" spans="1:8" s="66" customFormat="1" ht="15" x14ac:dyDescent="0.2">
      <c r="A39" s="16"/>
      <c r="B39" s="106"/>
      <c r="C39" s="61"/>
      <c r="D39" s="118" t="s">
        <v>163</v>
      </c>
      <c r="E39" s="117">
        <f>COUNTIF($E$15:$E$35,D39)</f>
        <v>0</v>
      </c>
      <c r="F39" s="107"/>
      <c r="G39" s="16"/>
    </row>
    <row r="40" spans="1:8" s="66" customFormat="1" ht="15" x14ac:dyDescent="0.2">
      <c r="A40" s="16"/>
      <c r="B40" s="106"/>
      <c r="C40" s="61"/>
      <c r="D40" s="119" t="s">
        <v>164</v>
      </c>
      <c r="E40" s="117">
        <f>COUNTIF($E$15:$E$35,D40)</f>
        <v>0</v>
      </c>
      <c r="F40" s="107"/>
      <c r="G40" s="16"/>
    </row>
    <row r="41" spans="1:8" s="66" customFormat="1" ht="15.75" customHeight="1" x14ac:dyDescent="0.2">
      <c r="A41" s="16"/>
      <c r="B41" s="113"/>
      <c r="C41" s="114"/>
      <c r="D41" s="120" t="s">
        <v>165</v>
      </c>
      <c r="E41" s="117">
        <f>COUNTIF($E$15:$E$35,D41)</f>
        <v>0</v>
      </c>
      <c r="F41" s="107"/>
      <c r="G41" s="16"/>
      <c r="H41" s="66">
        <f>SUM(COUNTIF($H$15:$H$35,"Unanswered"))</f>
        <v>17</v>
      </c>
    </row>
    <row r="42" spans="1:8" ht="21" customHeight="1" thickBot="1" x14ac:dyDescent="0.25">
      <c r="B42" s="115"/>
      <c r="C42" s="116"/>
      <c r="D42" s="122" t="s">
        <v>503</v>
      </c>
      <c r="E42" s="123">
        <f>SUM(E38:E41)</f>
        <v>0</v>
      </c>
      <c r="F42" s="124" t="str">
        <f>IF(BR_UA&gt;0,BR_UA &amp; " Questions remain unanswered!", "")</f>
        <v>17 Questions remain unanswered!</v>
      </c>
      <c r="G42" s="10"/>
    </row>
    <row r="43" spans="1:8" ht="42" hidden="1" customHeight="1" thickTop="1" x14ac:dyDescent="0.2"/>
    <row r="44" spans="1:8" ht="42" hidden="1" customHeight="1" x14ac:dyDescent="0.2"/>
    <row r="45" spans="1:8" ht="42" hidden="1" customHeight="1" x14ac:dyDescent="0.2"/>
    <row r="46" spans="1:8" ht="42" hidden="1" customHeight="1" x14ac:dyDescent="0.2"/>
    <row r="47" spans="1:8" ht="42" hidden="1" customHeight="1" x14ac:dyDescent="0.2"/>
    <row r="48" spans="1:8" ht="42" hidden="1" customHeight="1" x14ac:dyDescent="0.2"/>
    <row r="49" ht="42" hidden="1" customHeight="1" x14ac:dyDescent="0.2"/>
    <row r="50" ht="42" hidden="1" customHeight="1" x14ac:dyDescent="0.2"/>
    <row r="51" ht="42" hidden="1" customHeight="1" x14ac:dyDescent="0.2"/>
    <row r="52" ht="42" hidden="1" customHeight="1" x14ac:dyDescent="0.2"/>
    <row r="53" ht="42" hidden="1" customHeight="1" x14ac:dyDescent="0.2"/>
    <row r="54" ht="42" hidden="1" customHeight="1" x14ac:dyDescent="0.2"/>
    <row r="55" ht="42" hidden="1" customHeight="1" x14ac:dyDescent="0.2"/>
    <row r="56" ht="42" hidden="1" customHeight="1" x14ac:dyDescent="0.2"/>
    <row r="57" ht="42" hidden="1" customHeight="1" x14ac:dyDescent="0.2"/>
    <row r="58" ht="42" hidden="1" customHeight="1" x14ac:dyDescent="0.2"/>
    <row r="59" ht="42" hidden="1" customHeight="1" x14ac:dyDescent="0.2"/>
    <row r="60" ht="42" hidden="1" customHeight="1" x14ac:dyDescent="0.2"/>
    <row r="61" ht="42" hidden="1" customHeight="1" x14ac:dyDescent="0.2"/>
    <row r="62" ht="42" hidden="1" customHeight="1" x14ac:dyDescent="0.2"/>
    <row r="63" ht="42" hidden="1" customHeight="1" x14ac:dyDescent="0.2"/>
    <row r="64" ht="42" hidden="1" customHeight="1" x14ac:dyDescent="0.2"/>
    <row r="65" ht="42" hidden="1" customHeight="1" x14ac:dyDescent="0.2"/>
    <row r="66" ht="42" hidden="1" customHeight="1" x14ac:dyDescent="0.2"/>
    <row r="67" ht="42" hidden="1" customHeight="1" x14ac:dyDescent="0.2"/>
    <row r="68" ht="42" hidden="1" customHeight="1" x14ac:dyDescent="0.2"/>
    <row r="69" ht="42" hidden="1" customHeight="1" x14ac:dyDescent="0.2"/>
    <row r="70" ht="42" hidden="1" customHeight="1" x14ac:dyDescent="0.2"/>
    <row r="71" ht="42" hidden="1" customHeight="1" x14ac:dyDescent="0.2"/>
    <row r="72" ht="42" hidden="1" customHeight="1" x14ac:dyDescent="0.2"/>
    <row r="73" ht="42" hidden="1" customHeight="1" x14ac:dyDescent="0.2"/>
    <row r="74" ht="42" hidden="1" customHeight="1" x14ac:dyDescent="0.2"/>
    <row r="75" ht="42" hidden="1" customHeight="1" x14ac:dyDescent="0.2"/>
    <row r="76" ht="42" hidden="1" customHeight="1" x14ac:dyDescent="0.2"/>
    <row r="77" ht="42" hidden="1" customHeight="1" x14ac:dyDescent="0.2"/>
    <row r="78" ht="42" hidden="1" customHeight="1" x14ac:dyDescent="0.2"/>
    <row r="79" ht="42" hidden="1" customHeight="1" x14ac:dyDescent="0.2"/>
    <row r="80" ht="42" hidden="1" customHeight="1" x14ac:dyDescent="0.2"/>
    <row r="81" ht="42" hidden="1" customHeight="1" x14ac:dyDescent="0.2"/>
    <row r="82" ht="42" hidden="1" customHeight="1" x14ac:dyDescent="0.2"/>
    <row r="83" ht="42" hidden="1" customHeight="1" x14ac:dyDescent="0.2"/>
    <row r="84" ht="42" hidden="1" customHeight="1" x14ac:dyDescent="0.2"/>
    <row r="85" ht="42" hidden="1" customHeight="1" x14ac:dyDescent="0.2"/>
    <row r="86" ht="42" hidden="1" customHeight="1" x14ac:dyDescent="0.2"/>
    <row r="87" ht="42" hidden="1" customHeight="1" x14ac:dyDescent="0.2"/>
    <row r="88" ht="42" hidden="1" customHeight="1" x14ac:dyDescent="0.2"/>
    <row r="89" ht="42" hidden="1" customHeight="1" x14ac:dyDescent="0.2"/>
    <row r="90" ht="42" hidden="1" customHeight="1" x14ac:dyDescent="0.2"/>
    <row r="91" ht="42" hidden="1" customHeight="1" x14ac:dyDescent="0.2"/>
    <row r="92" ht="42" hidden="1" customHeight="1" x14ac:dyDescent="0.2"/>
    <row r="93" ht="42" hidden="1" customHeight="1" x14ac:dyDescent="0.2"/>
    <row r="94" ht="42" hidden="1" customHeight="1" x14ac:dyDescent="0.2"/>
    <row r="95" ht="42" hidden="1" customHeight="1" x14ac:dyDescent="0.2"/>
    <row r="96"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row r="194" ht="42" hidden="1" customHeight="1" x14ac:dyDescent="0.2"/>
    <row r="195" ht="42" hidden="1" customHeight="1" x14ac:dyDescent="0.2"/>
    <row r="196" ht="42" hidden="1" customHeight="1" x14ac:dyDescent="0.2"/>
    <row r="197" ht="42" hidden="1" customHeight="1" x14ac:dyDescent="0.2"/>
    <row r="198" ht="42" hidden="1" customHeight="1" x14ac:dyDescent="0.2"/>
  </sheetData>
  <sheetProtection algorithmName="SHA-512" hashValue="p9T2+QZGL79R4/ayN66Y9wRRHj3XV8Ce9s0rozcl3sKInF9MiXUCy8A0ehdxQLEW1YcYO6z91TRkAMrA4yKiUw==" saltValue="VI+xr1X45t8eJOz5Y8vAPQ==" spinCount="100000" sheet="1" objects="1" scenarios="1" formatRows="0" selectLockedCells="1"/>
  <customSheetViews>
    <customSheetView guid="{6FB98A3E-7EBA-4E9F-A075-0F34D8C5F91F}" showPageBreaks="1" showRowCol="0" printArea="1" hiddenRows="1" hiddenColumns="1" view="pageLayout" topLeftCell="A34">
      <selection activeCell="G32" sqref="G32"/>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10">
      <selection activeCell="G11" sqref="G11"/>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printArea="1" hiddenRows="1" hiddenColumns="1" view="pageLayout" topLeftCell="A29">
      <selection activeCell="F33" sqref="F33"/>
      <pageMargins left="0.75" right="0.75" top="0.75" bottom="1"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printArea="1" hiddenRows="1" hiddenColumns="1" view="pageLayout" topLeftCell="A34">
      <selection activeCell="G32" sqref="G32"/>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printArea="1" hiddenRows="1" hiddenColumns="1" view="pageLayout" topLeftCell="A28">
      <selection activeCell="H31" sqref="H31"/>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 F17:F20 F22:F28 F30:F31 F33:F35">
    <cfRule type="expression" dxfId="197" priority="3">
      <formula>AND(OR(E15 = "No", E15= "Partial Compliance", E15="Not Applicable"), F15 = "")</formula>
    </cfRule>
  </conditionalFormatting>
  <conditionalFormatting sqref="F15 F17:F20 F22:F28 F30:F31 F33:F35">
    <cfRule type="expression" dxfId="196" priority="1">
      <formula>AND(E15 = "Yes")</formula>
    </cfRule>
  </conditionalFormatting>
  <dataValidations count="1">
    <dataValidation type="list" allowBlank="1" showInputMessage="1" showErrorMessage="1" sqref="E15:E35">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rowBreaks count="2" manualBreakCount="2">
    <brk id="20" min="1" max="5" man="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02"/>
  <sheetViews>
    <sheetView topLeftCell="B7"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140625" style="14" hidden="1" customWidth="1"/>
    <col min="4" max="4" width="69.7109375" style="10" customWidth="1"/>
    <col min="5" max="5" width="13.7109375" style="14" customWidth="1"/>
    <col min="6" max="6" width="60.7109375" style="14" customWidth="1"/>
    <col min="7" max="7" width="0.7109375" style="15" customWidth="1"/>
    <col min="8" max="16384" width="10.57031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32</v>
      </c>
      <c r="C9" s="222"/>
      <c r="D9" s="201" t="s">
        <v>133</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72.75" customHeight="1" thickBot="1" x14ac:dyDescent="0.25">
      <c r="A12" s="16"/>
      <c r="B12" s="64"/>
      <c r="C12" s="65"/>
      <c r="D12" s="226" t="s">
        <v>423</v>
      </c>
      <c r="E12" s="227"/>
      <c r="F12" s="228"/>
      <c r="G12" s="16"/>
    </row>
    <row r="13" spans="1:8" s="9" customFormat="1" ht="21" customHeight="1" x14ac:dyDescent="0.2">
      <c r="A13" s="16"/>
      <c r="B13" s="230" t="s">
        <v>420</v>
      </c>
      <c r="C13" s="231"/>
      <c r="D13" s="85" t="s">
        <v>419</v>
      </c>
      <c r="E13" s="183" t="s">
        <v>415</v>
      </c>
      <c r="F13" s="183" t="s">
        <v>416</v>
      </c>
      <c r="G13" s="16"/>
    </row>
    <row r="14" spans="1:8" s="9" customFormat="1" ht="15.75" customHeight="1" x14ac:dyDescent="0.2">
      <c r="A14" s="16"/>
      <c r="B14" s="168"/>
      <c r="C14" s="169"/>
      <c r="D14" s="132" t="s">
        <v>439</v>
      </c>
      <c r="E14" s="73"/>
      <c r="F14" s="68"/>
      <c r="G14" s="16"/>
    </row>
    <row r="15" spans="1:8" s="12" customFormat="1" ht="42" customHeight="1" x14ac:dyDescent="0.2">
      <c r="A15" s="18"/>
      <c r="B15" s="94" t="s">
        <v>129</v>
      </c>
      <c r="C15" s="170"/>
      <c r="D15" s="139" t="s">
        <v>479</v>
      </c>
      <c r="E15" s="41" t="str">
        <f>DValue</f>
        <v>--Select--</v>
      </c>
      <c r="F15" s="41"/>
      <c r="G15" s="22"/>
      <c r="H15" t="str">
        <f>IF(OR(E15=DValue,E15=""),"Unanswered",IF(E15="Yes","",IF(AND(F15="",OR(E15="No",E15="Partial Compliance",E15="Not Applicable")),"Explanation Missing","Bad Data")))</f>
        <v>Unanswered</v>
      </c>
    </row>
    <row r="16" spans="1:8" s="12" customFormat="1" ht="15.75" customHeight="1" x14ac:dyDescent="0.2">
      <c r="A16" s="18"/>
      <c r="B16" s="54"/>
      <c r="C16" s="170"/>
      <c r="D16" s="132" t="s">
        <v>481</v>
      </c>
      <c r="E16" s="73"/>
      <c r="F16" s="68"/>
      <c r="G16" s="22"/>
      <c r="H16"/>
    </row>
    <row r="17" spans="1:8" s="12" customFormat="1" ht="42" customHeight="1" x14ac:dyDescent="0.2">
      <c r="A17" s="18"/>
      <c r="B17" s="166" t="s">
        <v>518</v>
      </c>
      <c r="C17" s="155" t="s">
        <v>428</v>
      </c>
      <c r="D17" s="139" t="s">
        <v>480</v>
      </c>
      <c r="E17" s="41" t="str">
        <f>DValue</f>
        <v>--Select--</v>
      </c>
      <c r="F17" s="41"/>
      <c r="G17" s="22"/>
      <c r="H17" t="str">
        <f>IF(OR(E17=DValue,E17=""),"Unanswered",IF(E17="Yes","",IF(AND(F17="",OR(E17="No",E17="Partial Compliance",E17="Not Applicable")),"Explanation Missing","Bad Data")))</f>
        <v>Unanswered</v>
      </c>
    </row>
    <row r="18" spans="1:8" s="12" customFormat="1" ht="42" customHeight="1" x14ac:dyDescent="0.2">
      <c r="A18" s="18"/>
      <c r="B18" s="166" t="s">
        <v>639</v>
      </c>
      <c r="C18" s="155" t="s">
        <v>432</v>
      </c>
      <c r="D18" s="139" t="s">
        <v>517</v>
      </c>
      <c r="E18" s="156"/>
      <c r="F18" s="156"/>
      <c r="G18" s="22"/>
      <c r="H18"/>
    </row>
    <row r="19" spans="1:8" s="12" customFormat="1" ht="42" customHeight="1" x14ac:dyDescent="0.2">
      <c r="A19" s="18"/>
      <c r="B19" s="166" t="s">
        <v>609</v>
      </c>
      <c r="C19" s="155"/>
      <c r="D19" s="139" t="s">
        <v>523</v>
      </c>
      <c r="E19" s="41" t="str">
        <f t="shared" ref="E19:E37" si="0">DValue</f>
        <v>--Select--</v>
      </c>
      <c r="F19" s="41"/>
      <c r="G19" s="22"/>
      <c r="H19" t="str">
        <f t="shared" ref="H19:H37" si="1">IF(OR(E19=DValue,E19=""),"Unanswered",IF(E19="Yes","",IF(AND(F19="",OR(E19="No",E19="Partial Compliance",E19="Not Applicable")),"Explanation Missing","Bad Data")))</f>
        <v>Unanswered</v>
      </c>
    </row>
    <row r="20" spans="1:8" s="12" customFormat="1" ht="42" customHeight="1" x14ac:dyDescent="0.2">
      <c r="A20" s="18"/>
      <c r="B20" s="166" t="s">
        <v>610</v>
      </c>
      <c r="C20" s="155"/>
      <c r="D20" s="139" t="s">
        <v>524</v>
      </c>
      <c r="E20" s="41" t="str">
        <f t="shared" si="0"/>
        <v>--Select--</v>
      </c>
      <c r="F20" s="41"/>
      <c r="G20" s="22"/>
      <c r="H20" t="str">
        <f t="shared" si="1"/>
        <v>Unanswered</v>
      </c>
    </row>
    <row r="21" spans="1:8" s="12" customFormat="1" ht="42" customHeight="1" x14ac:dyDescent="0.2">
      <c r="A21" s="18"/>
      <c r="B21" s="166" t="s">
        <v>611</v>
      </c>
      <c r="C21" s="155"/>
      <c r="D21" s="139" t="s">
        <v>525</v>
      </c>
      <c r="E21" s="41" t="str">
        <f t="shared" si="0"/>
        <v>--Select--</v>
      </c>
      <c r="F21" s="41"/>
      <c r="G21" s="22"/>
      <c r="H21" t="str">
        <f t="shared" si="1"/>
        <v>Unanswered</v>
      </c>
    </row>
    <row r="22" spans="1:8" s="12" customFormat="1" ht="42" customHeight="1" x14ac:dyDescent="0.2">
      <c r="A22" s="18"/>
      <c r="B22" s="166" t="s">
        <v>612</v>
      </c>
      <c r="C22" s="155"/>
      <c r="D22" s="139" t="s">
        <v>526</v>
      </c>
      <c r="E22" s="41" t="str">
        <f t="shared" si="0"/>
        <v>--Select--</v>
      </c>
      <c r="F22" s="41"/>
      <c r="G22" s="22"/>
      <c r="H22" t="str">
        <f t="shared" si="1"/>
        <v>Unanswered</v>
      </c>
    </row>
    <row r="23" spans="1:8" s="13" customFormat="1" ht="42" customHeight="1" x14ac:dyDescent="0.2">
      <c r="A23" s="19"/>
      <c r="B23" s="166" t="s">
        <v>613</v>
      </c>
      <c r="C23" s="155"/>
      <c r="D23" s="139" t="s">
        <v>527</v>
      </c>
      <c r="E23" s="41" t="str">
        <f t="shared" si="0"/>
        <v>--Select--</v>
      </c>
      <c r="F23" s="41"/>
      <c r="G23" s="23"/>
      <c r="H23" t="str">
        <f t="shared" si="1"/>
        <v>Unanswered</v>
      </c>
    </row>
    <row r="24" spans="1:8" s="9" customFormat="1" ht="42" customHeight="1" x14ac:dyDescent="0.2">
      <c r="A24" s="18"/>
      <c r="B24" s="166" t="s">
        <v>614</v>
      </c>
      <c r="C24" s="155"/>
      <c r="D24" s="139" t="s">
        <v>528</v>
      </c>
      <c r="E24" s="41" t="str">
        <f t="shared" si="0"/>
        <v>--Select--</v>
      </c>
      <c r="F24" s="41"/>
      <c r="G24" s="21"/>
      <c r="H24" t="str">
        <f t="shared" si="1"/>
        <v>Unanswered</v>
      </c>
    </row>
    <row r="25" spans="1:8" s="9" customFormat="1" ht="42" customHeight="1" x14ac:dyDescent="0.2">
      <c r="A25" s="18"/>
      <c r="B25" s="166" t="s">
        <v>615</v>
      </c>
      <c r="C25" s="155"/>
      <c r="D25" s="139" t="s">
        <v>529</v>
      </c>
      <c r="E25" s="41" t="str">
        <f t="shared" si="0"/>
        <v>--Select--</v>
      </c>
      <c r="F25" s="41"/>
      <c r="G25" s="21"/>
      <c r="H25" t="str">
        <f t="shared" si="1"/>
        <v>Unanswered</v>
      </c>
    </row>
    <row r="26" spans="1:8" s="9" customFormat="1" ht="42" customHeight="1" x14ac:dyDescent="0.2">
      <c r="A26" s="18"/>
      <c r="B26" s="166" t="s">
        <v>616</v>
      </c>
      <c r="C26" s="155"/>
      <c r="D26" s="131" t="s">
        <v>99</v>
      </c>
      <c r="E26" s="41" t="str">
        <f t="shared" si="0"/>
        <v>--Select--</v>
      </c>
      <c r="F26" s="41"/>
      <c r="G26" s="21"/>
      <c r="H26" t="str">
        <f t="shared" si="1"/>
        <v>Unanswered</v>
      </c>
    </row>
    <row r="27" spans="1:8" s="9" customFormat="1" ht="42" customHeight="1" x14ac:dyDescent="0.2">
      <c r="A27" s="18"/>
      <c r="B27" s="166" t="s">
        <v>617</v>
      </c>
      <c r="C27" s="155"/>
      <c r="D27" s="139" t="s">
        <v>81</v>
      </c>
      <c r="E27" s="41" t="str">
        <f t="shared" si="0"/>
        <v>--Select--</v>
      </c>
      <c r="F27" s="41"/>
      <c r="G27" s="21"/>
      <c r="H27" t="str">
        <f t="shared" si="1"/>
        <v>Unanswered</v>
      </c>
    </row>
    <row r="28" spans="1:8" s="9" customFormat="1" ht="42" customHeight="1" x14ac:dyDescent="0.2">
      <c r="A28" s="18"/>
      <c r="B28" s="166" t="s">
        <v>618</v>
      </c>
      <c r="C28" s="155"/>
      <c r="D28" s="139" t="s">
        <v>234</v>
      </c>
      <c r="E28" s="41" t="str">
        <f t="shared" si="0"/>
        <v>--Select--</v>
      </c>
      <c r="F28" s="41"/>
      <c r="G28" s="21"/>
      <c r="H28" t="str">
        <f t="shared" si="1"/>
        <v>Unanswered</v>
      </c>
    </row>
    <row r="29" spans="1:8" s="9" customFormat="1" ht="42" customHeight="1" x14ac:dyDescent="0.2">
      <c r="A29" s="18"/>
      <c r="B29" s="166" t="s">
        <v>619</v>
      </c>
      <c r="C29" s="155"/>
      <c r="D29" s="139" t="s">
        <v>28</v>
      </c>
      <c r="E29" s="41" t="str">
        <f t="shared" si="0"/>
        <v>--Select--</v>
      </c>
      <c r="F29" s="41"/>
      <c r="G29" s="21"/>
      <c r="H29" t="str">
        <f t="shared" si="1"/>
        <v>Unanswered</v>
      </c>
    </row>
    <row r="30" spans="1:8" s="9" customFormat="1" ht="42" customHeight="1" x14ac:dyDescent="0.2">
      <c r="A30" s="18"/>
      <c r="B30" s="166" t="s">
        <v>620</v>
      </c>
      <c r="C30" s="155"/>
      <c r="D30" s="139" t="s">
        <v>29</v>
      </c>
      <c r="E30" s="41" t="str">
        <f t="shared" si="0"/>
        <v>--Select--</v>
      </c>
      <c r="F30" s="41"/>
      <c r="G30" s="21"/>
      <c r="H30" t="str">
        <f t="shared" si="1"/>
        <v>Unanswered</v>
      </c>
    </row>
    <row r="31" spans="1:8" s="9" customFormat="1" ht="42" customHeight="1" x14ac:dyDescent="0.2">
      <c r="A31" s="18"/>
      <c r="B31" s="166" t="s">
        <v>621</v>
      </c>
      <c r="C31" s="155"/>
      <c r="D31" s="139" t="s">
        <v>101</v>
      </c>
      <c r="E31" s="41" t="str">
        <f t="shared" si="0"/>
        <v>--Select--</v>
      </c>
      <c r="F31" s="41"/>
      <c r="G31" s="21"/>
      <c r="H31" t="str">
        <f t="shared" si="1"/>
        <v>Unanswered</v>
      </c>
    </row>
    <row r="32" spans="1:8" s="9" customFormat="1" ht="42" customHeight="1" x14ac:dyDescent="0.2">
      <c r="A32" s="18"/>
      <c r="B32" s="166" t="s">
        <v>622</v>
      </c>
      <c r="C32" s="155"/>
      <c r="D32" s="139" t="s">
        <v>220</v>
      </c>
      <c r="E32" s="41" t="str">
        <f t="shared" si="0"/>
        <v>--Select--</v>
      </c>
      <c r="F32" s="41"/>
      <c r="G32" s="21"/>
      <c r="H32" t="str">
        <f t="shared" si="1"/>
        <v>Unanswered</v>
      </c>
    </row>
    <row r="33" spans="1:8" s="9" customFormat="1" ht="42" customHeight="1" x14ac:dyDescent="0.2">
      <c r="A33" s="18"/>
      <c r="B33" s="166" t="s">
        <v>623</v>
      </c>
      <c r="C33" s="155"/>
      <c r="D33" s="139" t="s">
        <v>150</v>
      </c>
      <c r="E33" s="41" t="str">
        <f t="shared" si="0"/>
        <v>--Select--</v>
      </c>
      <c r="F33" s="41"/>
      <c r="G33" s="21"/>
      <c r="H33" t="str">
        <f t="shared" si="1"/>
        <v>Unanswered</v>
      </c>
    </row>
    <row r="34" spans="1:8" s="9" customFormat="1" ht="42" customHeight="1" x14ac:dyDescent="0.2">
      <c r="A34" s="18"/>
      <c r="B34" s="166" t="s">
        <v>624</v>
      </c>
      <c r="C34" s="155"/>
      <c r="D34" s="131" t="s">
        <v>297</v>
      </c>
      <c r="E34" s="41" t="str">
        <f t="shared" si="0"/>
        <v>--Select--</v>
      </c>
      <c r="F34" s="41"/>
      <c r="G34" s="21"/>
      <c r="H34" t="str">
        <f t="shared" si="1"/>
        <v>Unanswered</v>
      </c>
    </row>
    <row r="35" spans="1:8" s="9" customFormat="1" ht="42" customHeight="1" x14ac:dyDescent="0.2">
      <c r="A35" s="18"/>
      <c r="B35" s="166" t="s">
        <v>625</v>
      </c>
      <c r="C35" s="155"/>
      <c r="D35" s="131" t="s">
        <v>298</v>
      </c>
      <c r="E35" s="41" t="str">
        <f t="shared" si="0"/>
        <v>--Select--</v>
      </c>
      <c r="F35" s="41"/>
      <c r="G35" s="21"/>
      <c r="H35" t="str">
        <f t="shared" si="1"/>
        <v>Unanswered</v>
      </c>
    </row>
    <row r="36" spans="1:8" s="9" customFormat="1" ht="42" customHeight="1" x14ac:dyDescent="0.2">
      <c r="A36" s="18"/>
      <c r="B36" s="166" t="s">
        <v>640</v>
      </c>
      <c r="C36" s="155"/>
      <c r="D36" s="131" t="s">
        <v>272</v>
      </c>
      <c r="E36" s="41" t="str">
        <f t="shared" si="0"/>
        <v>--Select--</v>
      </c>
      <c r="F36" s="41"/>
      <c r="G36" s="21"/>
      <c r="H36" t="str">
        <f t="shared" si="1"/>
        <v>Unanswered</v>
      </c>
    </row>
    <row r="37" spans="1:8" s="9" customFormat="1" ht="42" customHeight="1" x14ac:dyDescent="0.2">
      <c r="A37" s="18"/>
      <c r="B37" s="166" t="s">
        <v>641</v>
      </c>
      <c r="C37" s="155"/>
      <c r="D37" s="131" t="s">
        <v>100</v>
      </c>
      <c r="E37" s="41" t="str">
        <f t="shared" si="0"/>
        <v>--Select--</v>
      </c>
      <c r="F37" s="41"/>
      <c r="G37" s="21"/>
      <c r="H37" t="str">
        <f t="shared" si="1"/>
        <v>Unanswered</v>
      </c>
    </row>
    <row r="38" spans="1:8" s="9" customFormat="1" ht="15.75" customHeight="1" x14ac:dyDescent="0.2">
      <c r="A38" s="18"/>
      <c r="B38" s="52"/>
      <c r="C38" s="170"/>
      <c r="D38" s="132" t="s">
        <v>483</v>
      </c>
      <c r="E38" s="73"/>
      <c r="F38" s="68"/>
      <c r="G38" s="21"/>
      <c r="H38"/>
    </row>
    <row r="39" spans="1:8" s="9" customFormat="1" ht="42" customHeight="1" x14ac:dyDescent="0.2">
      <c r="A39" s="18"/>
      <c r="B39" s="98" t="s">
        <v>567</v>
      </c>
      <c r="C39" s="155" t="s">
        <v>428</v>
      </c>
      <c r="D39" s="131" t="s">
        <v>482</v>
      </c>
      <c r="E39" s="41" t="str">
        <f>DValue</f>
        <v>--Select--</v>
      </c>
      <c r="F39" s="41"/>
      <c r="G39" s="21"/>
      <c r="H39" t="str">
        <f>IF(OR(E39=DValue,E39=""),"Unanswered",IF(E39="Yes","",IF(AND(F39="",OR(E39="No",E39="Partial Compliance",E39="Not Applicable")),"Explanation Missing","Bad Data")))</f>
        <v>Unanswered</v>
      </c>
    </row>
    <row r="40" spans="1:8" s="9" customFormat="1" ht="15.75" customHeight="1" x14ac:dyDescent="0.2">
      <c r="A40" s="18"/>
      <c r="B40" s="98"/>
      <c r="C40" s="155"/>
      <c r="D40" s="132" t="s">
        <v>506</v>
      </c>
      <c r="E40" s="73"/>
      <c r="F40" s="68"/>
      <c r="G40" s="21"/>
      <c r="H40"/>
    </row>
    <row r="41" spans="1:8" s="9" customFormat="1" ht="42" customHeight="1" x14ac:dyDescent="0.2">
      <c r="A41" s="18"/>
      <c r="B41" s="98" t="s">
        <v>568</v>
      </c>
      <c r="C41" s="155" t="s">
        <v>428</v>
      </c>
      <c r="D41" s="139" t="s">
        <v>505</v>
      </c>
      <c r="E41" s="41" t="str">
        <f>DValue</f>
        <v>--Select--</v>
      </c>
      <c r="F41" s="41"/>
      <c r="G41" s="21"/>
      <c r="H41" t="str">
        <f>IF(OR(E41=DValue,E41=""),"Unanswered",IF(E41="Yes","",IF(AND(F41="",OR(E41="No",E41="Partial Compliance",E41="Not Applicable")),"Explanation Missing","Bad Data")))</f>
        <v>Unanswered</v>
      </c>
    </row>
    <row r="42" spans="1:8" s="9" customFormat="1" ht="42" customHeight="1" x14ac:dyDescent="0.2">
      <c r="A42" s="18"/>
      <c r="B42" s="98" t="s">
        <v>569</v>
      </c>
      <c r="C42" s="155"/>
      <c r="D42" s="139" t="s">
        <v>197</v>
      </c>
      <c r="E42" s="41" t="str">
        <f>DValue</f>
        <v>--Select--</v>
      </c>
      <c r="F42" s="41"/>
      <c r="G42" s="21"/>
      <c r="H42" t="str">
        <f>IF(OR(E42=DValue,E42=""),"Unanswered",IF(E42="Yes","",IF(AND(F42="",OR(E42="No",E42="Partial Compliance",E42="Not Applicable")),"Explanation Missing","Bad Data")))</f>
        <v>Unanswered</v>
      </c>
    </row>
    <row r="43" spans="1:8" s="9" customFormat="1" ht="15.75" customHeight="1" x14ac:dyDescent="0.2">
      <c r="A43" s="18"/>
      <c r="B43" s="52"/>
      <c r="C43" s="170"/>
      <c r="D43" s="132" t="s">
        <v>485</v>
      </c>
      <c r="E43" s="73"/>
      <c r="F43" s="68"/>
      <c r="G43" s="21"/>
      <c r="H43"/>
    </row>
    <row r="44" spans="1:8" s="9" customFormat="1" ht="42" customHeight="1" x14ac:dyDescent="0.2">
      <c r="A44" s="18"/>
      <c r="B44" s="98" t="s">
        <v>572</v>
      </c>
      <c r="C44" s="155" t="s">
        <v>428</v>
      </c>
      <c r="D44" s="139" t="s">
        <v>484</v>
      </c>
      <c r="E44" s="41" t="str">
        <f t="shared" ref="E44:E56" si="2">DValue</f>
        <v>--Select--</v>
      </c>
      <c r="F44" s="41"/>
      <c r="G44" s="21"/>
      <c r="H44" t="str">
        <f t="shared" ref="H44:H56" si="3">IF(OR(E44=DValue,E44=""),"Unanswered",IF(E44="Yes","",IF(AND(F44="",OR(E44="No",E44="Partial Compliance",E44="Not Applicable")),"Explanation Missing","Bad Data")))</f>
        <v>Unanswered</v>
      </c>
    </row>
    <row r="45" spans="1:8" s="9" customFormat="1" ht="42" customHeight="1" x14ac:dyDescent="0.2">
      <c r="A45" s="18"/>
      <c r="B45" s="98" t="s">
        <v>573</v>
      </c>
      <c r="C45" s="155"/>
      <c r="D45" s="139" t="s">
        <v>176</v>
      </c>
      <c r="E45" s="41" t="str">
        <f t="shared" si="2"/>
        <v>--Select--</v>
      </c>
      <c r="F45" s="41"/>
      <c r="G45" s="21"/>
      <c r="H45" t="str">
        <f t="shared" si="3"/>
        <v>Unanswered</v>
      </c>
    </row>
    <row r="46" spans="1:8" s="9" customFormat="1" ht="42" customHeight="1" x14ac:dyDescent="0.2">
      <c r="A46" s="18"/>
      <c r="B46" s="98" t="s">
        <v>574</v>
      </c>
      <c r="C46" s="155"/>
      <c r="D46" s="139" t="s">
        <v>177</v>
      </c>
      <c r="E46" s="41" t="str">
        <f t="shared" si="2"/>
        <v>--Select--</v>
      </c>
      <c r="F46" s="41"/>
      <c r="G46" s="21"/>
      <c r="H46" t="str">
        <f t="shared" si="3"/>
        <v>Unanswered</v>
      </c>
    </row>
    <row r="47" spans="1:8" s="9" customFormat="1" ht="42" customHeight="1" x14ac:dyDescent="0.2">
      <c r="A47" s="18"/>
      <c r="B47" s="98" t="s">
        <v>575</v>
      </c>
      <c r="C47" s="155"/>
      <c r="D47" s="139" t="s">
        <v>115</v>
      </c>
      <c r="E47" s="41" t="str">
        <f t="shared" si="2"/>
        <v>--Select--</v>
      </c>
      <c r="F47" s="41"/>
      <c r="G47" s="21"/>
      <c r="H47" t="str">
        <f t="shared" si="3"/>
        <v>Unanswered</v>
      </c>
    </row>
    <row r="48" spans="1:8" s="9" customFormat="1" ht="42" customHeight="1" x14ac:dyDescent="0.2">
      <c r="A48" s="18"/>
      <c r="B48" s="98" t="s">
        <v>576</v>
      </c>
      <c r="C48" s="155"/>
      <c r="D48" s="139" t="s">
        <v>116</v>
      </c>
      <c r="E48" s="41" t="str">
        <f t="shared" si="2"/>
        <v>--Select--</v>
      </c>
      <c r="F48" s="41"/>
      <c r="G48" s="21"/>
      <c r="H48" t="str">
        <f t="shared" si="3"/>
        <v>Unanswered</v>
      </c>
    </row>
    <row r="49" spans="1:8" s="9" customFormat="1" ht="42" customHeight="1" x14ac:dyDescent="0.2">
      <c r="A49" s="18"/>
      <c r="B49" s="98" t="s">
        <v>642</v>
      </c>
      <c r="C49" s="155"/>
      <c r="D49" s="139" t="s">
        <v>117</v>
      </c>
      <c r="E49" s="41" t="str">
        <f t="shared" si="2"/>
        <v>--Select--</v>
      </c>
      <c r="F49" s="41"/>
      <c r="G49" s="21"/>
      <c r="H49" t="str">
        <f t="shared" si="3"/>
        <v>Unanswered</v>
      </c>
    </row>
    <row r="50" spans="1:8" s="9" customFormat="1" ht="42" customHeight="1" x14ac:dyDescent="0.2">
      <c r="A50" s="18"/>
      <c r="B50" s="98" t="s">
        <v>643</v>
      </c>
      <c r="C50" s="155"/>
      <c r="D50" s="139" t="s">
        <v>118</v>
      </c>
      <c r="E50" s="41" t="str">
        <f t="shared" si="2"/>
        <v>--Select--</v>
      </c>
      <c r="F50" s="41"/>
      <c r="G50" s="21"/>
      <c r="H50" t="str">
        <f t="shared" si="3"/>
        <v>Unanswered</v>
      </c>
    </row>
    <row r="51" spans="1:8" s="9" customFormat="1" ht="42" customHeight="1" x14ac:dyDescent="0.2">
      <c r="A51" s="18"/>
      <c r="B51" s="98" t="s">
        <v>644</v>
      </c>
      <c r="C51" s="155"/>
      <c r="D51" s="131" t="s">
        <v>22</v>
      </c>
      <c r="E51" s="41" t="str">
        <f t="shared" si="2"/>
        <v>--Select--</v>
      </c>
      <c r="F51" s="41"/>
      <c r="G51" s="21"/>
      <c r="H51" t="str">
        <f t="shared" si="3"/>
        <v>Unanswered</v>
      </c>
    </row>
    <row r="52" spans="1:8" s="9" customFormat="1" ht="42" customHeight="1" x14ac:dyDescent="0.2">
      <c r="A52" s="18"/>
      <c r="B52" s="98" t="s">
        <v>645</v>
      </c>
      <c r="C52" s="155"/>
      <c r="D52" s="131" t="s">
        <v>65</v>
      </c>
      <c r="E52" s="41" t="str">
        <f t="shared" si="2"/>
        <v>--Select--</v>
      </c>
      <c r="F52" s="41"/>
      <c r="G52" s="21"/>
      <c r="H52" t="str">
        <f t="shared" si="3"/>
        <v>Unanswered</v>
      </c>
    </row>
    <row r="53" spans="1:8" s="9" customFormat="1" ht="42" customHeight="1" x14ac:dyDescent="0.2">
      <c r="A53" s="18"/>
      <c r="B53" s="98" t="s">
        <v>646</v>
      </c>
      <c r="C53" s="155"/>
      <c r="D53" s="139" t="s">
        <v>124</v>
      </c>
      <c r="E53" s="41" t="str">
        <f t="shared" si="2"/>
        <v>--Select--</v>
      </c>
      <c r="F53" s="41"/>
      <c r="G53" s="21"/>
      <c r="H53" t="str">
        <f t="shared" si="3"/>
        <v>Unanswered</v>
      </c>
    </row>
    <row r="54" spans="1:8" s="9" customFormat="1" ht="42" customHeight="1" x14ac:dyDescent="0.2">
      <c r="A54" s="18"/>
      <c r="B54" s="98" t="s">
        <v>647</v>
      </c>
      <c r="C54" s="155"/>
      <c r="D54" s="139" t="s">
        <v>125</v>
      </c>
      <c r="E54" s="41" t="str">
        <f t="shared" si="2"/>
        <v>--Select--</v>
      </c>
      <c r="F54" s="41"/>
      <c r="G54" s="21"/>
      <c r="H54" t="str">
        <f t="shared" si="3"/>
        <v>Unanswered</v>
      </c>
    </row>
    <row r="55" spans="1:8" s="9" customFormat="1" ht="42" customHeight="1" x14ac:dyDescent="0.2">
      <c r="A55" s="18"/>
      <c r="B55" s="98" t="s">
        <v>648</v>
      </c>
      <c r="C55" s="155"/>
      <c r="D55" s="139" t="s">
        <v>38</v>
      </c>
      <c r="E55" s="41" t="str">
        <f t="shared" si="2"/>
        <v>--Select--</v>
      </c>
      <c r="F55" s="41"/>
      <c r="G55" s="21"/>
      <c r="H55" t="str">
        <f t="shared" si="3"/>
        <v>Unanswered</v>
      </c>
    </row>
    <row r="56" spans="1:8" s="9" customFormat="1" ht="42" customHeight="1" x14ac:dyDescent="0.2">
      <c r="A56" s="18"/>
      <c r="B56" s="98" t="s">
        <v>649</v>
      </c>
      <c r="C56" s="155"/>
      <c r="D56" s="139" t="s">
        <v>39</v>
      </c>
      <c r="E56" s="41" t="str">
        <f t="shared" si="2"/>
        <v>--Select--</v>
      </c>
      <c r="F56" s="41"/>
      <c r="G56" s="21"/>
      <c r="H56" t="str">
        <f t="shared" si="3"/>
        <v>Unanswered</v>
      </c>
    </row>
    <row r="57" spans="1:8" s="9" customFormat="1" ht="15.75" customHeight="1" x14ac:dyDescent="0.2">
      <c r="A57" s="18"/>
      <c r="B57" s="52"/>
      <c r="C57" s="170"/>
      <c r="D57" s="132" t="s">
        <v>487</v>
      </c>
      <c r="E57" s="73"/>
      <c r="F57" s="68"/>
      <c r="G57" s="21"/>
      <c r="H57"/>
    </row>
    <row r="58" spans="1:8" s="9" customFormat="1" ht="42" customHeight="1" x14ac:dyDescent="0.2">
      <c r="A58" s="18"/>
      <c r="B58" s="98" t="s">
        <v>577</v>
      </c>
      <c r="C58" s="155" t="s">
        <v>428</v>
      </c>
      <c r="D58" s="139" t="s">
        <v>486</v>
      </c>
      <c r="E58" s="178" t="str">
        <f>DValue</f>
        <v>--Select--</v>
      </c>
      <c r="F58" s="41"/>
      <c r="G58" s="196"/>
      <c r="H58" t="str">
        <f>IF(OR(E58=DValue,E58=""),"Unanswered",IF(E58="Yes","",IF(AND(F58="",OR(E58="No",E58="Partial Compliance",E58="Not Applicable")),"Explanation Missing","Bad Data")))</f>
        <v>Unanswered</v>
      </c>
    </row>
    <row r="59" spans="1:8" s="9" customFormat="1" ht="42" customHeight="1" x14ac:dyDescent="0.2">
      <c r="A59" s="18"/>
      <c r="B59" s="98" t="s">
        <v>578</v>
      </c>
      <c r="C59" s="155"/>
      <c r="D59" s="139" t="s">
        <v>260</v>
      </c>
      <c r="E59" s="41" t="str">
        <f>DValue</f>
        <v>--Select--</v>
      </c>
      <c r="F59" s="41"/>
      <c r="G59" s="21"/>
      <c r="H59" t="str">
        <f>IF(OR(E59=DValue,E59=""),"Unanswered",IF(E59="Yes","",IF(AND(F59="",OR(E59="No",E59="Partial Compliance",E59="Not Applicable")),"Explanation Missing","Bad Data")))</f>
        <v>Unanswered</v>
      </c>
    </row>
    <row r="60" spans="1:8" s="9" customFormat="1" ht="42" customHeight="1" x14ac:dyDescent="0.2">
      <c r="A60" s="18"/>
      <c r="B60" s="98" t="s">
        <v>579</v>
      </c>
      <c r="C60" s="155"/>
      <c r="D60" s="139" t="s">
        <v>257</v>
      </c>
      <c r="E60" s="41" t="str">
        <f>DValue</f>
        <v>--Select--</v>
      </c>
      <c r="F60" s="41"/>
      <c r="G60" s="21"/>
      <c r="H60" t="str">
        <f>IF(OR(E60=DValue,E60=""),"Unanswered",IF(E60="Yes","",IF(AND(F60="",OR(E60="No",E60="Partial Compliance",E60="Not Applicable")),"Explanation Missing","Bad Data")))</f>
        <v>Unanswered</v>
      </c>
    </row>
    <row r="61" spans="1:8" s="9" customFormat="1" ht="42" customHeight="1" x14ac:dyDescent="0.2">
      <c r="A61" s="18"/>
      <c r="B61" s="98" t="s">
        <v>580</v>
      </c>
      <c r="C61" s="155"/>
      <c r="D61" s="139" t="s">
        <v>261</v>
      </c>
      <c r="E61" s="41" t="str">
        <f>DValue</f>
        <v>--Select--</v>
      </c>
      <c r="F61" s="41"/>
      <c r="G61" s="21"/>
      <c r="H61" t="str">
        <f>IF(OR(E61=DValue,E61=""),"Unanswered",IF(E61="Yes","",IF(AND(F61="",OR(E61="No",E61="Partial Compliance",E61="Not Applicable")),"Explanation Missing","Bad Data")))</f>
        <v>Unanswered</v>
      </c>
    </row>
    <row r="62" spans="1:8" s="9" customFormat="1" ht="15.75" customHeight="1" x14ac:dyDescent="0.2">
      <c r="A62" s="18"/>
      <c r="B62" s="52"/>
      <c r="C62" s="170"/>
      <c r="D62" s="132" t="s">
        <v>489</v>
      </c>
      <c r="E62" s="73"/>
      <c r="F62" s="68"/>
      <c r="G62" s="21"/>
      <c r="H62"/>
    </row>
    <row r="63" spans="1:8" s="9" customFormat="1" ht="42" customHeight="1" x14ac:dyDescent="0.2">
      <c r="A63" s="18"/>
      <c r="B63" s="98" t="s">
        <v>582</v>
      </c>
      <c r="C63" s="155" t="s">
        <v>428</v>
      </c>
      <c r="D63" s="139" t="s">
        <v>488</v>
      </c>
      <c r="E63" s="41" t="str">
        <f>DValue</f>
        <v>--Select--</v>
      </c>
      <c r="F63" s="41"/>
      <c r="G63" s="21"/>
      <c r="H63" t="str">
        <f>IF(OR(E63=DValue,E63=""),"Unanswered",IF(E63="Yes","",IF(AND(F63="",OR(E63="No",E63="Partial Compliance",E63="Not Applicable")),"Explanation Missing","Bad Data")))</f>
        <v>Unanswered</v>
      </c>
    </row>
    <row r="64" spans="1:8" s="9" customFormat="1" ht="45" customHeight="1" x14ac:dyDescent="0.2">
      <c r="A64" s="18"/>
      <c r="B64" s="98" t="s">
        <v>583</v>
      </c>
      <c r="C64" s="155"/>
      <c r="D64" s="139" t="s">
        <v>258</v>
      </c>
      <c r="E64" s="41" t="str">
        <f>DValue</f>
        <v>--Select--</v>
      </c>
      <c r="F64" s="41"/>
      <c r="G64" s="21"/>
      <c r="H64" t="str">
        <f>IF(OR(E64=DValue,E64=""),"Unanswered",IF(E64="Yes","",IF(AND(F64="",OR(E64="No",E64="Partial Compliance",E64="Not Applicable")),"Explanation Missing","Bad Data")))</f>
        <v>Unanswered</v>
      </c>
    </row>
    <row r="65" spans="1:8" s="9" customFormat="1" ht="42" customHeight="1" x14ac:dyDescent="0.2">
      <c r="A65" s="18"/>
      <c r="B65" s="98" t="s">
        <v>584</v>
      </c>
      <c r="C65" s="155"/>
      <c r="D65" s="131" t="s">
        <v>273</v>
      </c>
      <c r="E65" s="41" t="str">
        <f>DValue</f>
        <v>--Select--</v>
      </c>
      <c r="F65" s="41"/>
      <c r="G65" s="21"/>
      <c r="H65" t="str">
        <f>IF(OR(E65=DValue,E65=""),"Unanswered",IF(E65="Yes","",IF(AND(F65="",OR(E65="No",E65="Partial Compliance",E65="Not Applicable")),"Explanation Missing","Bad Data")))</f>
        <v>Unanswered</v>
      </c>
    </row>
    <row r="66" spans="1:8" s="9" customFormat="1" ht="15.75" customHeight="1" x14ac:dyDescent="0.2">
      <c r="A66" s="18"/>
      <c r="B66" s="52"/>
      <c r="C66" s="170"/>
      <c r="D66" s="132" t="s">
        <v>491</v>
      </c>
      <c r="E66" s="73"/>
      <c r="F66" s="68"/>
      <c r="G66" s="21"/>
      <c r="H66"/>
    </row>
    <row r="67" spans="1:8" s="9" customFormat="1" ht="54" customHeight="1" x14ac:dyDescent="0.2">
      <c r="A67" s="18"/>
      <c r="B67" s="98" t="s">
        <v>587</v>
      </c>
      <c r="C67" s="155" t="s">
        <v>428</v>
      </c>
      <c r="D67" s="131" t="s">
        <v>490</v>
      </c>
      <c r="E67" s="41" t="str">
        <f t="shared" ref="E67:E73" si="4">DValue</f>
        <v>--Select--</v>
      </c>
      <c r="F67" s="41"/>
      <c r="G67" s="21"/>
      <c r="H67" t="str">
        <f t="shared" ref="H67:H73" si="5">IF(OR(E67=DValue,E67=""),"Unanswered",IF(E67="Yes","",IF(AND(F67="",OR(E67="No",E67="Partial Compliance",E67="Not Applicable")),"Explanation Missing","Bad Data")))</f>
        <v>Unanswered</v>
      </c>
    </row>
    <row r="68" spans="1:8" s="9" customFormat="1" ht="54" customHeight="1" x14ac:dyDescent="0.2">
      <c r="A68" s="18"/>
      <c r="B68" s="98" t="s">
        <v>588</v>
      </c>
      <c r="C68" s="155"/>
      <c r="D68" s="131" t="s">
        <v>30</v>
      </c>
      <c r="E68" s="41" t="str">
        <f t="shared" si="4"/>
        <v>--Select--</v>
      </c>
      <c r="F68" s="41"/>
      <c r="G68" s="21"/>
      <c r="H68" t="str">
        <f t="shared" si="5"/>
        <v>Unanswered</v>
      </c>
    </row>
    <row r="69" spans="1:8" s="9" customFormat="1" ht="54" customHeight="1" x14ac:dyDescent="0.2">
      <c r="A69" s="18"/>
      <c r="B69" s="98" t="s">
        <v>589</v>
      </c>
      <c r="C69" s="155"/>
      <c r="D69" s="131" t="s">
        <v>31</v>
      </c>
      <c r="E69" s="41" t="str">
        <f t="shared" si="4"/>
        <v>--Select--</v>
      </c>
      <c r="F69" s="41"/>
      <c r="G69" s="21"/>
      <c r="H69" t="str">
        <f t="shared" si="5"/>
        <v>Unanswered</v>
      </c>
    </row>
    <row r="70" spans="1:8" s="9" customFormat="1" ht="54" customHeight="1" x14ac:dyDescent="0.2">
      <c r="A70" s="18"/>
      <c r="B70" s="98" t="s">
        <v>596</v>
      </c>
      <c r="C70" s="155" t="s">
        <v>428</v>
      </c>
      <c r="D70" s="131" t="s">
        <v>299</v>
      </c>
      <c r="E70" s="41" t="str">
        <f t="shared" si="4"/>
        <v>--Select--</v>
      </c>
      <c r="F70" s="41"/>
      <c r="G70" s="21"/>
      <c r="H70" t="str">
        <f t="shared" si="5"/>
        <v>Unanswered</v>
      </c>
    </row>
    <row r="71" spans="1:8" s="9" customFormat="1" ht="54" customHeight="1" x14ac:dyDescent="0.2">
      <c r="A71" s="18"/>
      <c r="B71" s="98" t="s">
        <v>597</v>
      </c>
      <c r="C71" s="155"/>
      <c r="D71" s="131" t="s">
        <v>98</v>
      </c>
      <c r="E71" s="41" t="str">
        <f t="shared" si="4"/>
        <v>--Select--</v>
      </c>
      <c r="F71" s="41"/>
      <c r="G71" s="21"/>
      <c r="H71" t="str">
        <f t="shared" si="5"/>
        <v>Unanswered</v>
      </c>
    </row>
    <row r="72" spans="1:8" s="9" customFormat="1" ht="54" customHeight="1" x14ac:dyDescent="0.2">
      <c r="A72" s="18"/>
      <c r="B72" s="98" t="s">
        <v>650</v>
      </c>
      <c r="C72" s="155"/>
      <c r="D72" s="131" t="s">
        <v>262</v>
      </c>
      <c r="E72" s="41" t="str">
        <f t="shared" si="4"/>
        <v>--Select--</v>
      </c>
      <c r="F72" s="41"/>
      <c r="G72" s="21"/>
      <c r="H72" t="str">
        <f t="shared" si="5"/>
        <v>Unanswered</v>
      </c>
    </row>
    <row r="73" spans="1:8" s="9" customFormat="1" ht="54" customHeight="1" thickBot="1" x14ac:dyDescent="0.25">
      <c r="A73" s="18"/>
      <c r="B73" s="98" t="s">
        <v>651</v>
      </c>
      <c r="C73" s="95"/>
      <c r="D73" s="125" t="s">
        <v>249</v>
      </c>
      <c r="E73" s="126" t="str">
        <f t="shared" si="4"/>
        <v>--Select--</v>
      </c>
      <c r="F73" s="41"/>
      <c r="G73" s="21"/>
      <c r="H73" t="str">
        <f t="shared" si="5"/>
        <v>Unanswered</v>
      </c>
    </row>
    <row r="74" spans="1:8" s="66" customFormat="1" ht="13.5" thickTop="1" x14ac:dyDescent="0.2">
      <c r="A74" s="16"/>
      <c r="B74" s="102"/>
      <c r="C74" s="103"/>
      <c r="D74" s="104"/>
      <c r="E74" s="104"/>
      <c r="F74" s="105"/>
      <c r="G74" s="16"/>
    </row>
    <row r="75" spans="1:8" s="66" customFormat="1" x14ac:dyDescent="0.2">
      <c r="A75" s="16"/>
      <c r="B75" s="109"/>
      <c r="C75" s="110"/>
      <c r="D75" s="111"/>
      <c r="E75" s="112"/>
      <c r="F75" s="108"/>
      <c r="G75" s="16"/>
    </row>
    <row r="76" spans="1:8" s="66" customFormat="1" ht="15" x14ac:dyDescent="0.2">
      <c r="A76" s="16"/>
      <c r="B76" s="106"/>
      <c r="C76" s="61"/>
      <c r="D76" s="118" t="s">
        <v>162</v>
      </c>
      <c r="E76" s="117">
        <f>COUNTIF($E$15:$E$73,D76)</f>
        <v>0</v>
      </c>
      <c r="F76" s="107"/>
      <c r="G76" s="16"/>
    </row>
    <row r="77" spans="1:8" s="66" customFormat="1" ht="15" x14ac:dyDescent="0.2">
      <c r="A77" s="16"/>
      <c r="B77" s="106"/>
      <c r="C77" s="61"/>
      <c r="D77" s="118" t="s">
        <v>163</v>
      </c>
      <c r="E77" s="117">
        <f>COUNTIF($E$15:$E$73,D77)</f>
        <v>0</v>
      </c>
      <c r="F77" s="107"/>
      <c r="G77" s="16"/>
    </row>
    <row r="78" spans="1:8" s="66" customFormat="1" ht="15" x14ac:dyDescent="0.2">
      <c r="A78" s="16"/>
      <c r="B78" s="106"/>
      <c r="C78" s="61"/>
      <c r="D78" s="119" t="s">
        <v>164</v>
      </c>
      <c r="E78" s="117">
        <f>COUNTIF($E$15:$E$73,D78)</f>
        <v>0</v>
      </c>
      <c r="F78" s="107"/>
      <c r="G78" s="16"/>
    </row>
    <row r="79" spans="1:8" s="66" customFormat="1" ht="15.75" customHeight="1" x14ac:dyDescent="0.2">
      <c r="A79" s="16"/>
      <c r="B79" s="113"/>
      <c r="C79" s="114"/>
      <c r="D79" s="120" t="s">
        <v>165</v>
      </c>
      <c r="E79" s="117">
        <f>COUNTIF($E$15:$E$73,D79)</f>
        <v>0</v>
      </c>
      <c r="F79" s="107"/>
      <c r="G79" s="16"/>
      <c r="H79" s="66">
        <f>SUM(COUNTIF($H$15:$H$73,"Unanswered"))</f>
        <v>51</v>
      </c>
    </row>
    <row r="80" spans="1:8" ht="21.75" customHeight="1" thickBot="1" x14ac:dyDescent="0.25">
      <c r="B80" s="115"/>
      <c r="C80" s="116"/>
      <c r="D80" s="122" t="s">
        <v>503</v>
      </c>
      <c r="E80" s="123">
        <f>SUM(E76:E79)</f>
        <v>0</v>
      </c>
      <c r="F80" s="124" t="str">
        <f>IF(EP_UA&gt;0,EP_UA &amp; " Questions remain unanswered!","")</f>
        <v>51 Questions remain unanswered!</v>
      </c>
      <c r="G80" s="10"/>
    </row>
    <row r="81" ht="42" hidden="1" customHeight="1" thickTop="1" x14ac:dyDescent="0.2"/>
    <row r="82" ht="42" hidden="1" customHeight="1" x14ac:dyDescent="0.2"/>
    <row r="83" ht="42" hidden="1" customHeight="1" x14ac:dyDescent="0.2"/>
    <row r="84" ht="42" hidden="1" customHeight="1" x14ac:dyDescent="0.2"/>
    <row r="85" ht="42" hidden="1" customHeight="1" x14ac:dyDescent="0.2"/>
    <row r="86" ht="42" hidden="1" customHeight="1" x14ac:dyDescent="0.2"/>
    <row r="87" ht="42" hidden="1" customHeight="1" x14ac:dyDescent="0.2"/>
    <row r="88" ht="42" hidden="1" customHeight="1" x14ac:dyDescent="0.2"/>
    <row r="89" ht="42" hidden="1" customHeight="1" x14ac:dyDescent="0.2"/>
    <row r="90" ht="42" hidden="1" customHeight="1" x14ac:dyDescent="0.2"/>
    <row r="91" ht="42" hidden="1" customHeight="1" x14ac:dyDescent="0.2"/>
    <row r="92" ht="42" hidden="1" customHeight="1" x14ac:dyDescent="0.2"/>
    <row r="93" ht="42" hidden="1" customHeight="1" x14ac:dyDescent="0.2"/>
    <row r="94" ht="42" hidden="1" customHeight="1" x14ac:dyDescent="0.2"/>
    <row r="95" ht="42" hidden="1" customHeight="1" x14ac:dyDescent="0.2"/>
    <row r="96"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row r="194" ht="42" hidden="1" customHeight="1" x14ac:dyDescent="0.2"/>
    <row r="195" ht="42" hidden="1" customHeight="1" x14ac:dyDescent="0.2"/>
    <row r="196" ht="42" hidden="1" customHeight="1" x14ac:dyDescent="0.2"/>
    <row r="197" ht="42" hidden="1" customHeight="1" x14ac:dyDescent="0.2"/>
    <row r="198" ht="42" hidden="1" customHeight="1" x14ac:dyDescent="0.2"/>
    <row r="199" ht="42" hidden="1" customHeight="1" x14ac:dyDescent="0.2"/>
    <row r="200" ht="42" hidden="1" customHeight="1" x14ac:dyDescent="0.2"/>
    <row r="201" ht="42" hidden="1" customHeight="1" x14ac:dyDescent="0.2"/>
    <row r="202" ht="42" hidden="1" customHeight="1" x14ac:dyDescent="0.2"/>
  </sheetData>
  <sheetProtection algorithmName="SHA-512" hashValue="Wt1JC5bTJBcdXcqrPOHPA0YM8kMdHo8vKsDH79G+zqyoX7XJNLY4/zBgaimgGftfzHcCx/ShtMfSELfMhYQhag==" saltValue="9ohvqrkGoMDzIelQtbl1OA==" spinCount="100000" sheet="1" objects="1" scenarios="1" formatRows="0" selectLockedCells="1"/>
  <customSheetViews>
    <customSheetView guid="{6FB98A3E-7EBA-4E9F-A075-0F34D8C5F91F}" showPageBreaks="1" showRowCol="0" printArea="1" hiddenRows="1" hiddenColumns="1" view="pageLayout" topLeftCell="A62">
      <selection activeCell="F71" sqref="F71"/>
      <pageMargins left="0.75" right="0.75" top="0.75" bottom="1" header="0.5" footer="0.5"/>
      <pageSetup scale="88" orientation="portrait" horizontalDpi="4294967294" r:id="rId1"/>
      <headerFooter alignWithMargins="0">
        <oddFooter>&amp;L&amp;"Times New Roman,Regular"&amp;8
Comptroller's Directive #1 2016&amp;C&amp;"Times New Roman,Regular"&amp;8Part &amp;A&amp;R&amp;"Times New Roman,Regular"&amp;8
Page &amp;P of &amp;N</oddFooter>
      </headerFooter>
    </customSheetView>
    <customSheetView guid="{E7B2B986-78C1-42E5-8F48-89171648BA85}" showPageBreaks="1" showRowCol="0" printArea="1" hiddenRows="1" hiddenColumns="1" view="pageLayout" topLeftCell="A58">
      <selection activeCell="G67" sqref="G67"/>
      <pageMargins left="0.75" right="0.75" top="0.75" bottom="1" header="0.5" footer="0.5"/>
      <pageSetup scale="88" orientation="portrait" horizontalDpi="4294967294" r:id="rId2"/>
      <headerFooter alignWithMargins="0">
        <oddFooter>&amp;L&amp;"Times New Roman,Regular"&amp;8
Comptroller's Directive #1 2016&amp;C&amp;"Times New Roman,Regular"&amp;8Part &amp;A&amp;R&amp;"Times New Roman,Regular"&amp;8
Page &amp;P of &amp;N</oddFooter>
      </headerFooter>
    </customSheetView>
    <customSheetView guid="{7F1782F6-DA85-42F1-BCBB-FE04AF3FC931}" showPageBreaks="1" showRowCol="0" printArea="1" hiddenRows="1" hiddenColumns="1" view="pageLayout" topLeftCell="A58">
      <selection activeCell="F68" sqref="F68"/>
      <pageMargins left="0.75" right="0.75" top="0.75" bottom="1" header="0.5" footer="0.5"/>
      <pageSetup scale="88" orientation="portrait" horizontalDpi="4294967294" r:id="rId3"/>
      <headerFooter alignWithMargins="0">
        <oddFooter>&amp;L&amp;"Times New Roman,Regular"&amp;8
Comptroller's Directive #1 2017&amp;C&amp;"Times New Roman,Regular"&amp;8Part &amp;A&amp;R&amp;"Times New Roman,Regular"&amp;8
Page &amp;P of &amp;N</oddFooter>
      </headerFooter>
    </customSheetView>
    <customSheetView guid="{42FAA9D6-C207-471C-947A-089C2839C129}" showPageBreaks="1" showRowCol="0" printArea="1" hiddenRows="1" hiddenColumns="1" view="pageLayout" topLeftCell="A62">
      <selection activeCell="F71" sqref="F71"/>
      <pageMargins left="0.75" right="0.75" top="0.75" bottom="1" header="0.5" footer="0.5"/>
      <pageSetup scale="88" orientation="portrait" horizontalDpi="4294967294" r:id="rId4"/>
      <headerFooter alignWithMargins="0">
        <oddFooter>&amp;L&amp;"Times New Roman,Regular"&amp;8
Comptroller's Directive #1 2016&amp;C&amp;"Times New Roman,Regular"&amp;8Part &amp;A&amp;R&amp;"Times New Roman,Regular"&amp;8
Page &amp;P of &amp;N</oddFooter>
      </headerFooter>
    </customSheetView>
    <customSheetView guid="{59022542-217B-45DC-AA3D-DB572BF6CAC5}" showPageBreaks="1" showRowCol="0" printArea="1" hiddenRows="1" hiddenColumns="1" view="pageLayout" topLeftCell="A57">
      <selection activeCell="G66" sqref="G66"/>
      <pageMargins left="0.75" right="0.75" top="0.75" bottom="1" header="0.5" footer="0.5"/>
      <pageSetup scale="88" orientation="portrait" horizontalDpi="4294967294" r:id="rId5"/>
      <headerFooter alignWithMargins="0">
        <oddFooter>&amp;L&amp;"Times New Roman,Regular"&amp;8
Comptroller's Directive #1 2016&amp;C&amp;"Times New Roman,Regular"&amp;8Part &amp;A&amp;R&amp;"Times New Roman,Regular"&amp;8
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 F17:F37 F39 F44:F56 F58:F61 F67:F73 F63:F65 F41:F42">
    <cfRule type="expression" dxfId="195" priority="4">
      <formula>AND(E15 = "Yes")</formula>
    </cfRule>
    <cfRule type="expression" dxfId="194" priority="5">
      <formula>AND(OR(E15 = "No", E15= "Partial Compliance", E15="Not Applicable"), F15 = "")</formula>
    </cfRule>
  </conditionalFormatting>
  <conditionalFormatting sqref="E18">
    <cfRule type="expression" dxfId="193" priority="3">
      <formula>AND(OR(D18 = "No", D18= "Partial Compliance", D18="Not Applicable"), E18 = "")</formula>
    </cfRule>
  </conditionalFormatting>
  <conditionalFormatting sqref="E18">
    <cfRule type="expression" dxfId="192" priority="1">
      <formula>AND(D18 = "Yes")</formula>
    </cfRule>
    <cfRule type="expression" dxfId="191" priority="2">
      <formula>AND(OR(D18 = "No", D18= "Partial Compliance", D18="Not Applicable"), E18 = "")</formula>
    </cfRule>
  </conditionalFormatting>
  <dataValidations count="2">
    <dataValidation type="list" showDropDown="1" showInputMessage="1" showErrorMessage="1" errorTitle="Incorrect entry" error="Enter &quot;X&quot; to indicate answer." sqref="G58">
      <formula1>#REF!</formula1>
    </dataValidation>
    <dataValidation type="list" allowBlank="1" showInputMessage="1" showErrorMessage="1" sqref="E15:E17 E19:E73">
      <formula1>PChoices</formula1>
    </dataValidation>
  </dataValidations>
  <pageMargins left="0.2" right="0.2" top="0.85" bottom="0.85" header="0.3" footer="0.3"/>
  <pageSetup scale="88" fitToWidth="0" fitToHeight="0"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1559"/>
  <sheetViews>
    <sheetView topLeftCell="B7"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35" customWidth="1"/>
    <col min="5" max="5" width="13.7109375" style="14" customWidth="1"/>
    <col min="6" max="6" width="60.7109375" style="14" customWidth="1"/>
    <col min="7" max="7" width="0.5703125" style="15" customWidth="1"/>
    <col min="8" max="16383" width="6" style="10" hidden="1"/>
    <col min="16384" max="16384" width="1.285156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89</v>
      </c>
      <c r="C9" s="222"/>
      <c r="D9" s="201" t="s">
        <v>90</v>
      </c>
      <c r="E9" s="202"/>
      <c r="F9" s="203"/>
      <c r="G9" s="16"/>
    </row>
    <row r="10" spans="1:8" ht="19.5" customHeight="1" x14ac:dyDescent="0.2">
      <c r="A10" s="16"/>
      <c r="B10" s="209"/>
      <c r="C10" s="223"/>
      <c r="D10" s="204"/>
      <c r="E10" s="205"/>
      <c r="F10" s="206"/>
      <c r="G10" s="16"/>
    </row>
    <row r="11" spans="1:8" s="9" customFormat="1" ht="9.75" customHeight="1" x14ac:dyDescent="0.2">
      <c r="A11" s="16"/>
      <c r="B11" s="5"/>
      <c r="C11" s="6"/>
      <c r="D11" s="219"/>
      <c r="E11" s="220"/>
      <c r="F11" s="221"/>
      <c r="G11" s="16"/>
    </row>
    <row r="12" spans="1:8" s="9" customFormat="1" ht="60" customHeight="1" thickBot="1" x14ac:dyDescent="0.25">
      <c r="A12" s="16"/>
      <c r="B12" s="64"/>
      <c r="C12" s="65"/>
      <c r="D12" s="226" t="s">
        <v>424</v>
      </c>
      <c r="E12" s="227"/>
      <c r="F12" s="228"/>
      <c r="G12" s="16"/>
    </row>
    <row r="13" spans="1:8" s="9" customFormat="1" ht="21" customHeight="1" x14ac:dyDescent="0.2">
      <c r="A13" s="16"/>
      <c r="B13" s="230" t="s">
        <v>420</v>
      </c>
      <c r="C13" s="231"/>
      <c r="D13" s="76" t="s">
        <v>419</v>
      </c>
      <c r="E13" s="183" t="s">
        <v>415</v>
      </c>
      <c r="F13" s="183" t="s">
        <v>416</v>
      </c>
      <c r="G13" s="16"/>
    </row>
    <row r="14" spans="1:8" s="9" customFormat="1" ht="15.75" customHeight="1" x14ac:dyDescent="0.2">
      <c r="A14" s="16"/>
      <c r="B14" s="168"/>
      <c r="C14" s="169"/>
      <c r="D14" s="132" t="s">
        <v>470</v>
      </c>
      <c r="E14" s="73"/>
      <c r="F14" s="68"/>
      <c r="G14" s="16"/>
    </row>
    <row r="15" spans="1:8" s="12" customFormat="1" ht="54" customHeight="1" x14ac:dyDescent="0.2">
      <c r="A15" s="18"/>
      <c r="B15" s="94" t="s">
        <v>431</v>
      </c>
      <c r="C15" s="171"/>
      <c r="D15" s="139" t="s">
        <v>469</v>
      </c>
      <c r="E15" s="41" t="str">
        <f t="shared" ref="E15:E22" si="0">DValue</f>
        <v>--Select--</v>
      </c>
      <c r="F15" s="41"/>
      <c r="G15" s="22"/>
      <c r="H15" t="str">
        <f t="shared" ref="H15:H22" si="1">IF(OR(E15=DValue,E15=""),"Unanswered",IF(E15="Yes","",IF(AND(F15="",OR(E15="No",E15="Partial Compliance",E15="Not Applicable")),"Explanation Missing","Bad Data")))</f>
        <v>Unanswered</v>
      </c>
    </row>
    <row r="16" spans="1:8" s="12" customFormat="1" ht="42" customHeight="1" x14ac:dyDescent="0.2">
      <c r="A16" s="18"/>
      <c r="B16" s="98" t="s">
        <v>606</v>
      </c>
      <c r="C16" s="155"/>
      <c r="D16" s="139" t="s">
        <v>91</v>
      </c>
      <c r="E16" s="41" t="str">
        <f t="shared" si="0"/>
        <v>--Select--</v>
      </c>
      <c r="F16" s="41"/>
      <c r="G16" s="22"/>
      <c r="H16" t="str">
        <f t="shared" si="1"/>
        <v>Unanswered</v>
      </c>
    </row>
    <row r="17" spans="1:8" s="12" customFormat="1" ht="42" customHeight="1" x14ac:dyDescent="0.2">
      <c r="A17" s="18"/>
      <c r="B17" s="98" t="s">
        <v>607</v>
      </c>
      <c r="C17" s="155"/>
      <c r="D17" s="139" t="s">
        <v>92</v>
      </c>
      <c r="E17" s="41" t="str">
        <f t="shared" si="0"/>
        <v>--Select--</v>
      </c>
      <c r="F17" s="41"/>
      <c r="G17" s="22"/>
      <c r="H17" t="str">
        <f t="shared" si="1"/>
        <v>Unanswered</v>
      </c>
    </row>
    <row r="18" spans="1:8" s="12" customFormat="1" ht="42" customHeight="1" x14ac:dyDescent="0.2">
      <c r="A18" s="18"/>
      <c r="B18" s="98" t="s">
        <v>608</v>
      </c>
      <c r="C18" s="155"/>
      <c r="D18" s="139" t="s">
        <v>93</v>
      </c>
      <c r="E18" s="41" t="str">
        <f t="shared" si="0"/>
        <v>--Select--</v>
      </c>
      <c r="F18" s="41"/>
      <c r="G18" s="22"/>
      <c r="H18" t="str">
        <f t="shared" si="1"/>
        <v>Unanswered</v>
      </c>
    </row>
    <row r="19" spans="1:8" s="12" customFormat="1" ht="42" customHeight="1" x14ac:dyDescent="0.2">
      <c r="A19" s="18"/>
      <c r="B19" s="98" t="s">
        <v>652</v>
      </c>
      <c r="C19" s="155"/>
      <c r="D19" s="139" t="s">
        <v>235</v>
      </c>
      <c r="E19" s="41" t="str">
        <f t="shared" si="0"/>
        <v>--Select--</v>
      </c>
      <c r="F19" s="41"/>
      <c r="G19" s="22"/>
      <c r="H19" t="str">
        <f t="shared" si="1"/>
        <v>Unanswered</v>
      </c>
    </row>
    <row r="20" spans="1:8" s="12" customFormat="1" ht="42" customHeight="1" x14ac:dyDescent="0.2">
      <c r="A20" s="18"/>
      <c r="B20" s="98" t="s">
        <v>653</v>
      </c>
      <c r="C20" s="155"/>
      <c r="D20" s="139" t="s">
        <v>114</v>
      </c>
      <c r="E20" s="41" t="str">
        <f t="shared" si="0"/>
        <v>--Select--</v>
      </c>
      <c r="F20" s="41"/>
      <c r="G20" s="22"/>
      <c r="H20" t="str">
        <f t="shared" si="1"/>
        <v>Unanswered</v>
      </c>
    </row>
    <row r="21" spans="1:8" s="13" customFormat="1" ht="42" customHeight="1" x14ac:dyDescent="0.2">
      <c r="A21" s="19"/>
      <c r="B21" s="98" t="s">
        <v>654</v>
      </c>
      <c r="C21" s="155"/>
      <c r="D21" s="139" t="s">
        <v>236</v>
      </c>
      <c r="E21" s="41" t="str">
        <f t="shared" si="0"/>
        <v>--Select--</v>
      </c>
      <c r="F21" s="41"/>
      <c r="G21" s="23"/>
      <c r="H21" t="str">
        <f t="shared" si="1"/>
        <v>Unanswered</v>
      </c>
    </row>
    <row r="22" spans="1:8" s="9" customFormat="1" ht="42" customHeight="1" x14ac:dyDescent="0.2">
      <c r="A22" s="18"/>
      <c r="B22" s="98" t="s">
        <v>655</v>
      </c>
      <c r="C22" s="167"/>
      <c r="D22" s="131" t="s">
        <v>300</v>
      </c>
      <c r="E22" s="41" t="str">
        <f t="shared" si="0"/>
        <v>--Select--</v>
      </c>
      <c r="F22" s="41"/>
      <c r="G22" s="21"/>
      <c r="H22" t="str">
        <f t="shared" si="1"/>
        <v>Unanswered</v>
      </c>
    </row>
    <row r="23" spans="1:8" s="9" customFormat="1" ht="15.75" customHeight="1" x14ac:dyDescent="0.2">
      <c r="A23" s="18"/>
      <c r="B23" s="52"/>
      <c r="C23" s="172"/>
      <c r="D23" s="132" t="s">
        <v>468</v>
      </c>
      <c r="E23" s="73"/>
      <c r="F23" s="68"/>
      <c r="G23" s="21"/>
      <c r="H23"/>
    </row>
    <row r="24" spans="1:8" s="9" customFormat="1" ht="42" customHeight="1" x14ac:dyDescent="0.2">
      <c r="A24" s="18"/>
      <c r="B24" s="98" t="s">
        <v>518</v>
      </c>
      <c r="C24" s="143" t="s">
        <v>428</v>
      </c>
      <c r="D24" s="139" t="s">
        <v>467</v>
      </c>
      <c r="E24" s="41" t="str">
        <f t="shared" ref="E24:E40" si="2">DValue</f>
        <v>--Select--</v>
      </c>
      <c r="F24" s="41"/>
      <c r="G24" s="21"/>
      <c r="H24" t="str">
        <f t="shared" ref="H24:H40" si="3">IF(OR(E24=DValue,E24=""),"Unanswered",IF(E24="Yes","",IF(AND(F24="",OR(E24="No",E24="Partial Compliance",E24="Not Applicable")),"Explanation Missing","Bad Data")))</f>
        <v>Unanswered</v>
      </c>
    </row>
    <row r="25" spans="1:8" s="9" customFormat="1" ht="42" customHeight="1" x14ac:dyDescent="0.2">
      <c r="A25" s="18"/>
      <c r="B25" s="98" t="s">
        <v>609</v>
      </c>
      <c r="C25" s="155"/>
      <c r="D25" s="139" t="s">
        <v>86</v>
      </c>
      <c r="E25" s="41" t="str">
        <f t="shared" si="2"/>
        <v>--Select--</v>
      </c>
      <c r="F25" s="41"/>
      <c r="G25" s="21"/>
      <c r="H25" t="str">
        <f t="shared" si="3"/>
        <v>Unanswered</v>
      </c>
    </row>
    <row r="26" spans="1:8" s="9" customFormat="1" ht="42" customHeight="1" x14ac:dyDescent="0.2">
      <c r="A26" s="18"/>
      <c r="B26" s="98" t="s">
        <v>610</v>
      </c>
      <c r="C26" s="155"/>
      <c r="D26" s="131" t="s">
        <v>3</v>
      </c>
      <c r="E26" s="41" t="str">
        <f t="shared" si="2"/>
        <v>--Select--</v>
      </c>
      <c r="F26" s="41"/>
      <c r="G26" s="21"/>
      <c r="H26" t="str">
        <f t="shared" si="3"/>
        <v>Unanswered</v>
      </c>
    </row>
    <row r="27" spans="1:8" s="9" customFormat="1" ht="42" customHeight="1" x14ac:dyDescent="0.2">
      <c r="A27" s="18"/>
      <c r="B27" s="98" t="s">
        <v>611</v>
      </c>
      <c r="C27" s="167"/>
      <c r="D27" s="131" t="s">
        <v>167</v>
      </c>
      <c r="E27" s="41" t="str">
        <f t="shared" si="2"/>
        <v>--Select--</v>
      </c>
      <c r="F27" s="41"/>
      <c r="G27" s="21"/>
      <c r="H27" t="str">
        <f t="shared" si="3"/>
        <v>Unanswered</v>
      </c>
    </row>
    <row r="28" spans="1:8" s="9" customFormat="1" ht="42" customHeight="1" x14ac:dyDescent="0.2">
      <c r="A28" s="18"/>
      <c r="B28" s="98" t="s">
        <v>612</v>
      </c>
      <c r="C28" s="167"/>
      <c r="D28" s="131" t="s">
        <v>168</v>
      </c>
      <c r="E28" s="41" t="str">
        <f t="shared" si="2"/>
        <v>--Select--</v>
      </c>
      <c r="F28" s="41"/>
      <c r="G28" s="21"/>
      <c r="H28" t="str">
        <f t="shared" si="3"/>
        <v>Unanswered</v>
      </c>
    </row>
    <row r="29" spans="1:8" s="9" customFormat="1" ht="42" customHeight="1" x14ac:dyDescent="0.2">
      <c r="A29" s="18"/>
      <c r="B29" s="98" t="s">
        <v>613</v>
      </c>
      <c r="C29" s="167"/>
      <c r="D29" s="131" t="s">
        <v>169</v>
      </c>
      <c r="E29" s="41" t="str">
        <f t="shared" si="2"/>
        <v>--Select--</v>
      </c>
      <c r="F29" s="41"/>
      <c r="G29" s="21"/>
      <c r="H29" t="str">
        <f t="shared" si="3"/>
        <v>Unanswered</v>
      </c>
    </row>
    <row r="30" spans="1:8" s="9" customFormat="1" ht="42" customHeight="1" x14ac:dyDescent="0.2">
      <c r="A30" s="18"/>
      <c r="B30" s="98" t="s">
        <v>614</v>
      </c>
      <c r="C30" s="167"/>
      <c r="D30" s="131" t="s">
        <v>274</v>
      </c>
      <c r="E30" s="41" t="str">
        <f t="shared" si="2"/>
        <v>--Select--</v>
      </c>
      <c r="F30" s="41"/>
      <c r="G30" s="21"/>
      <c r="H30" t="str">
        <f t="shared" si="3"/>
        <v>Unanswered</v>
      </c>
    </row>
    <row r="31" spans="1:8" s="9" customFormat="1" ht="42" customHeight="1" x14ac:dyDescent="0.2">
      <c r="A31" s="18"/>
      <c r="B31" s="98" t="s">
        <v>615</v>
      </c>
      <c r="C31" s="167"/>
      <c r="D31" s="131" t="s">
        <v>275</v>
      </c>
      <c r="E31" s="41" t="str">
        <f t="shared" si="2"/>
        <v>--Select--</v>
      </c>
      <c r="F31" s="41"/>
      <c r="G31" s="21"/>
      <c r="H31" t="str">
        <f t="shared" si="3"/>
        <v>Unanswered</v>
      </c>
    </row>
    <row r="32" spans="1:8" s="9" customFormat="1" ht="42" customHeight="1" x14ac:dyDescent="0.2">
      <c r="A32" s="18"/>
      <c r="B32" s="98" t="s">
        <v>616</v>
      </c>
      <c r="C32" s="167"/>
      <c r="D32" s="131" t="s">
        <v>276</v>
      </c>
      <c r="E32" s="41" t="str">
        <f t="shared" si="2"/>
        <v>--Select--</v>
      </c>
      <c r="F32" s="41"/>
      <c r="G32" s="21"/>
      <c r="H32" t="str">
        <f t="shared" si="3"/>
        <v>Unanswered</v>
      </c>
    </row>
    <row r="33" spans="1:8" s="9" customFormat="1" ht="42" customHeight="1" x14ac:dyDescent="0.2">
      <c r="A33" s="18"/>
      <c r="B33" s="98" t="s">
        <v>617</v>
      </c>
      <c r="C33" s="167"/>
      <c r="D33" s="131" t="s">
        <v>170</v>
      </c>
      <c r="E33" s="41" t="str">
        <f t="shared" si="2"/>
        <v>--Select--</v>
      </c>
      <c r="F33" s="41"/>
      <c r="G33" s="21"/>
      <c r="H33" t="str">
        <f t="shared" si="3"/>
        <v>Unanswered</v>
      </c>
    </row>
    <row r="34" spans="1:8" s="9" customFormat="1" ht="42" customHeight="1" x14ac:dyDescent="0.2">
      <c r="A34" s="18"/>
      <c r="B34" s="98" t="s">
        <v>618</v>
      </c>
      <c r="C34" s="167"/>
      <c r="D34" s="131" t="s">
        <v>301</v>
      </c>
      <c r="E34" s="41" t="str">
        <f t="shared" si="2"/>
        <v>--Select--</v>
      </c>
      <c r="F34" s="41"/>
      <c r="G34" s="21"/>
      <c r="H34" t="str">
        <f t="shared" si="3"/>
        <v>Unanswered</v>
      </c>
    </row>
    <row r="35" spans="1:8" s="9" customFormat="1" ht="42" customHeight="1" x14ac:dyDescent="0.2">
      <c r="A35" s="18"/>
      <c r="B35" s="98" t="s">
        <v>619</v>
      </c>
      <c r="C35" s="167"/>
      <c r="D35" s="131" t="s">
        <v>171</v>
      </c>
      <c r="E35" s="41" t="str">
        <f t="shared" si="2"/>
        <v>--Select--</v>
      </c>
      <c r="F35" s="41"/>
      <c r="G35" s="21"/>
      <c r="H35" t="str">
        <f t="shared" si="3"/>
        <v>Unanswered</v>
      </c>
    </row>
    <row r="36" spans="1:8" s="9" customFormat="1" ht="42" customHeight="1" x14ac:dyDescent="0.2">
      <c r="A36" s="18"/>
      <c r="B36" s="98" t="s">
        <v>620</v>
      </c>
      <c r="C36" s="167"/>
      <c r="D36" s="131" t="s">
        <v>277</v>
      </c>
      <c r="E36" s="41" t="str">
        <f t="shared" si="2"/>
        <v>--Select--</v>
      </c>
      <c r="F36" s="41"/>
      <c r="G36" s="21"/>
      <c r="H36" t="str">
        <f t="shared" si="3"/>
        <v>Unanswered</v>
      </c>
    </row>
    <row r="37" spans="1:8" s="9" customFormat="1" ht="42" customHeight="1" x14ac:dyDescent="0.2">
      <c r="A37" s="18"/>
      <c r="B37" s="98" t="s">
        <v>621</v>
      </c>
      <c r="C37" s="167"/>
      <c r="D37" s="131" t="s">
        <v>253</v>
      </c>
      <c r="E37" s="41" t="str">
        <f t="shared" si="2"/>
        <v>--Select--</v>
      </c>
      <c r="F37" s="41"/>
      <c r="G37" s="21"/>
      <c r="H37" t="str">
        <f t="shared" si="3"/>
        <v>Unanswered</v>
      </c>
    </row>
    <row r="38" spans="1:8" s="9" customFormat="1" ht="42" customHeight="1" x14ac:dyDescent="0.2">
      <c r="A38" s="18"/>
      <c r="B38" s="98" t="s">
        <v>622</v>
      </c>
      <c r="C38" s="167"/>
      <c r="D38" s="131" t="s">
        <v>42</v>
      </c>
      <c r="E38" s="41" t="str">
        <f t="shared" si="2"/>
        <v>--Select--</v>
      </c>
      <c r="F38" s="41"/>
      <c r="G38" s="21"/>
      <c r="H38" t="str">
        <f t="shared" si="3"/>
        <v>Unanswered</v>
      </c>
    </row>
    <row r="39" spans="1:8" s="9" customFormat="1" ht="42" customHeight="1" x14ac:dyDescent="0.2">
      <c r="A39" s="18"/>
      <c r="B39" s="98" t="s">
        <v>623</v>
      </c>
      <c r="C39" s="167"/>
      <c r="D39" s="131" t="s">
        <v>43</v>
      </c>
      <c r="E39" s="41" t="str">
        <f t="shared" si="2"/>
        <v>--Select--</v>
      </c>
      <c r="F39" s="41"/>
      <c r="G39" s="21"/>
      <c r="H39" t="str">
        <f t="shared" si="3"/>
        <v>Unanswered</v>
      </c>
    </row>
    <row r="40" spans="1:8" s="9" customFormat="1" ht="42" customHeight="1" thickBot="1" x14ac:dyDescent="0.25">
      <c r="A40" s="18"/>
      <c r="B40" s="98" t="s">
        <v>624</v>
      </c>
      <c r="C40" s="142"/>
      <c r="D40" s="125" t="s">
        <v>68</v>
      </c>
      <c r="E40" s="41" t="str">
        <f t="shared" si="2"/>
        <v>--Select--</v>
      </c>
      <c r="F40" s="41"/>
      <c r="G40" s="21"/>
      <c r="H40" t="str">
        <f t="shared" si="3"/>
        <v>Unanswered</v>
      </c>
    </row>
    <row r="41" spans="1:8" s="66" customFormat="1" ht="13.5" thickTop="1" x14ac:dyDescent="0.2">
      <c r="A41" s="16"/>
      <c r="B41" s="102"/>
      <c r="C41" s="103"/>
      <c r="D41" s="104"/>
      <c r="E41" s="104"/>
      <c r="F41" s="105"/>
      <c r="G41" s="16"/>
    </row>
    <row r="42" spans="1:8" s="66" customFormat="1" x14ac:dyDescent="0.2">
      <c r="A42" s="16"/>
      <c r="B42" s="109"/>
      <c r="C42" s="110"/>
      <c r="D42" s="111"/>
      <c r="E42" s="112"/>
      <c r="F42" s="108"/>
      <c r="G42" s="16"/>
    </row>
    <row r="43" spans="1:8" s="66" customFormat="1" ht="15" x14ac:dyDescent="0.2">
      <c r="A43" s="16"/>
      <c r="B43" s="106"/>
      <c r="C43" s="61"/>
      <c r="D43" s="118" t="s">
        <v>162</v>
      </c>
      <c r="E43" s="117">
        <f>COUNTIF($E$15:$E$40,D43)</f>
        <v>0</v>
      </c>
      <c r="F43" s="107"/>
      <c r="G43" s="16"/>
    </row>
    <row r="44" spans="1:8" s="66" customFormat="1" ht="15" x14ac:dyDescent="0.2">
      <c r="A44" s="16"/>
      <c r="B44" s="106"/>
      <c r="C44" s="61"/>
      <c r="D44" s="118" t="s">
        <v>163</v>
      </c>
      <c r="E44" s="117">
        <f>COUNTIF($E$15:$E$40,D44)</f>
        <v>0</v>
      </c>
      <c r="F44" s="107"/>
      <c r="G44" s="16"/>
    </row>
    <row r="45" spans="1:8" s="66" customFormat="1" ht="15" x14ac:dyDescent="0.2">
      <c r="A45" s="16"/>
      <c r="B45" s="106"/>
      <c r="C45" s="61"/>
      <c r="D45" s="119" t="s">
        <v>164</v>
      </c>
      <c r="E45" s="117">
        <f>COUNTIF($E$15:$E$40,D45)</f>
        <v>0</v>
      </c>
      <c r="F45" s="107"/>
      <c r="G45" s="16"/>
    </row>
    <row r="46" spans="1:8" s="66" customFormat="1" ht="15.75" customHeight="1" x14ac:dyDescent="0.2">
      <c r="A46" s="16"/>
      <c r="B46" s="113"/>
      <c r="C46" s="114"/>
      <c r="D46" s="120" t="s">
        <v>165</v>
      </c>
      <c r="E46" s="117">
        <f>COUNTIF($E$15:$E$40,D46)</f>
        <v>0</v>
      </c>
      <c r="F46" s="107"/>
      <c r="G46" s="16"/>
      <c r="H46" s="66">
        <f>SUM(COUNTIF($H$15:$H$40,"Unanswered"))</f>
        <v>25</v>
      </c>
    </row>
    <row r="47" spans="1:8" ht="21.75" customHeight="1" thickBot="1" x14ac:dyDescent="0.25">
      <c r="B47" s="115"/>
      <c r="C47" s="116"/>
      <c r="D47" s="122" t="s">
        <v>503</v>
      </c>
      <c r="E47" s="123">
        <f>SUM(E43:E46)</f>
        <v>0</v>
      </c>
      <c r="F47" s="124" t="str">
        <f>IF(I_UA&gt;0,I_UA &amp; " Questions remain unanswered!","")</f>
        <v>25 Questions remain unanswered!</v>
      </c>
      <c r="G47" s="10"/>
    </row>
    <row r="48" spans="1:8" ht="13.5" hidden="1" customHeight="1" x14ac:dyDescent="0.2"/>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row r="58" ht="13.5" hidden="1" customHeight="1" x14ac:dyDescent="0.2"/>
    <row r="59" ht="13.5" hidden="1" customHeight="1" x14ac:dyDescent="0.2"/>
    <row r="60" ht="13.5" hidden="1" customHeight="1" x14ac:dyDescent="0.2"/>
    <row r="61" ht="13.5" hidden="1" customHeight="1" x14ac:dyDescent="0.2"/>
    <row r="62" ht="13.5" hidden="1" customHeight="1" x14ac:dyDescent="0.2"/>
    <row r="63" ht="13.5" hidden="1" customHeight="1" x14ac:dyDescent="0.2"/>
    <row r="64"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row r="124" ht="13.5" hidden="1" customHeight="1" x14ac:dyDescent="0.2"/>
    <row r="125" ht="13.5" hidden="1" customHeight="1" x14ac:dyDescent="0.2"/>
    <row r="126" ht="13.5" hidden="1" customHeight="1" x14ac:dyDescent="0.2"/>
    <row r="127" ht="13.5" hidden="1" customHeight="1" x14ac:dyDescent="0.2"/>
    <row r="128"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row r="148" ht="13.5" hidden="1" customHeight="1" x14ac:dyDescent="0.2"/>
    <row r="149" ht="13.5" hidden="1" customHeight="1" x14ac:dyDescent="0.2"/>
    <row r="150" ht="13.5" hidden="1" customHeight="1" x14ac:dyDescent="0.2"/>
    <row r="151" ht="13.5" hidden="1" customHeight="1" x14ac:dyDescent="0.2"/>
    <row r="152" ht="13.5" hidden="1" customHeight="1" x14ac:dyDescent="0.2"/>
    <row r="153" ht="13.5" hidden="1" customHeight="1" x14ac:dyDescent="0.2"/>
    <row r="154" ht="13.5" hidden="1" customHeight="1" x14ac:dyDescent="0.2"/>
    <row r="155" ht="13.5" hidden="1" customHeight="1" x14ac:dyDescent="0.2"/>
    <row r="156" ht="13.5" hidden="1" customHeight="1" x14ac:dyDescent="0.2"/>
    <row r="157" ht="13.5" hidden="1" customHeight="1" x14ac:dyDescent="0.2"/>
    <row r="158" ht="13.5" hidden="1" customHeight="1" x14ac:dyDescent="0.2"/>
    <row r="159" ht="13.5" hidden="1" customHeight="1" x14ac:dyDescent="0.2"/>
    <row r="160" ht="13.5" hidden="1" customHeight="1" x14ac:dyDescent="0.2"/>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row r="192" ht="13.5" hidden="1" customHeight="1" x14ac:dyDescent="0.2"/>
    <row r="193" ht="13.5" hidden="1" customHeight="1" x14ac:dyDescent="0.2"/>
    <row r="194" ht="13.5" hidden="1" customHeight="1" x14ac:dyDescent="0.2"/>
    <row r="195" ht="13.5" hidden="1" customHeight="1" x14ac:dyDescent="0.2"/>
    <row r="196" ht="13.5" hidden="1" customHeight="1" x14ac:dyDescent="0.2"/>
    <row r="197" ht="13.5" hidden="1" customHeight="1" x14ac:dyDescent="0.2"/>
    <row r="198" ht="13.5" hidden="1" customHeight="1" x14ac:dyDescent="0.2"/>
    <row r="199" ht="13.5" hidden="1" customHeight="1" x14ac:dyDescent="0.2"/>
    <row r="200" ht="13.5" hidden="1" customHeight="1" x14ac:dyDescent="0.2"/>
    <row r="201" ht="13.5" hidden="1" customHeight="1" x14ac:dyDescent="0.2"/>
    <row r="202" ht="13.5" hidden="1" customHeight="1" x14ac:dyDescent="0.2"/>
    <row r="203" ht="13.5" hidden="1" customHeight="1" x14ac:dyDescent="0.2"/>
    <row r="204" ht="13.5" hidden="1" customHeight="1" x14ac:dyDescent="0.2"/>
    <row r="205" ht="13.5" hidden="1" customHeight="1" x14ac:dyDescent="0.2"/>
    <row r="206" ht="13.5" hidden="1" customHeight="1" x14ac:dyDescent="0.2"/>
    <row r="207" ht="13.5" hidden="1" customHeight="1" x14ac:dyDescent="0.2"/>
    <row r="208" ht="13.5" hidden="1" customHeight="1" x14ac:dyDescent="0.2"/>
    <row r="209" ht="13.5" hidden="1" customHeight="1" x14ac:dyDescent="0.2"/>
    <row r="210" ht="13.5" hidden="1" customHeight="1" x14ac:dyDescent="0.2"/>
    <row r="211" ht="13.5" hidden="1" customHeight="1" x14ac:dyDescent="0.2"/>
    <row r="212" ht="13.5" hidden="1" customHeight="1" x14ac:dyDescent="0.2"/>
    <row r="213" ht="13.5" hidden="1" customHeight="1" x14ac:dyDescent="0.2"/>
    <row r="214" ht="13.5" hidden="1" customHeight="1" x14ac:dyDescent="0.2"/>
    <row r="215" ht="13.5" hidden="1" customHeight="1" x14ac:dyDescent="0.2"/>
    <row r="216" ht="13.5" hidden="1" customHeight="1" x14ac:dyDescent="0.2"/>
    <row r="217" ht="13.5" hidden="1" customHeight="1" x14ac:dyDescent="0.2"/>
    <row r="218" ht="13.5" hidden="1" customHeight="1" x14ac:dyDescent="0.2"/>
    <row r="219" ht="13.5" hidden="1" customHeight="1" x14ac:dyDescent="0.2"/>
    <row r="220" ht="13.5" hidden="1" customHeight="1" x14ac:dyDescent="0.2"/>
    <row r="221" ht="13.5" hidden="1" customHeight="1" x14ac:dyDescent="0.2"/>
    <row r="222" ht="13.5" hidden="1" customHeight="1" x14ac:dyDescent="0.2"/>
    <row r="223" ht="13.5" hidden="1" customHeight="1" x14ac:dyDescent="0.2"/>
    <row r="224" ht="13.5" hidden="1" customHeight="1" x14ac:dyDescent="0.2"/>
    <row r="225" ht="13.5" hidden="1" customHeight="1" x14ac:dyDescent="0.2"/>
    <row r="226" ht="13.5" hidden="1" customHeight="1" x14ac:dyDescent="0.2"/>
    <row r="227" ht="13.5" hidden="1" customHeight="1" x14ac:dyDescent="0.2"/>
    <row r="228" ht="13.5" hidden="1" customHeight="1" x14ac:dyDescent="0.2"/>
    <row r="229" ht="13.5" hidden="1" customHeight="1" x14ac:dyDescent="0.2"/>
    <row r="230" ht="13.5" hidden="1" customHeight="1" x14ac:dyDescent="0.2"/>
    <row r="231" ht="13.5" hidden="1" customHeight="1" x14ac:dyDescent="0.2"/>
    <row r="232" ht="13.5" hidden="1" customHeight="1" x14ac:dyDescent="0.2"/>
    <row r="233" ht="13.5" hidden="1" customHeight="1" x14ac:dyDescent="0.2"/>
    <row r="234" ht="13.5" hidden="1" customHeight="1" x14ac:dyDescent="0.2"/>
    <row r="235" ht="13.5" hidden="1" customHeight="1" x14ac:dyDescent="0.2"/>
    <row r="236" ht="13.5" hidden="1" customHeight="1" x14ac:dyDescent="0.2"/>
    <row r="237" ht="13.5" hidden="1" customHeight="1" x14ac:dyDescent="0.2"/>
    <row r="238" ht="13.5" hidden="1" customHeight="1" x14ac:dyDescent="0.2"/>
    <row r="239" ht="13.5" hidden="1" customHeight="1" x14ac:dyDescent="0.2"/>
    <row r="240" ht="13.5" hidden="1" customHeight="1" x14ac:dyDescent="0.2"/>
    <row r="241" ht="13.5" hidden="1" customHeight="1" x14ac:dyDescent="0.2"/>
    <row r="242" ht="13.5" hidden="1" customHeight="1" x14ac:dyDescent="0.2"/>
    <row r="243" ht="13.5" hidden="1" customHeight="1" x14ac:dyDescent="0.2"/>
    <row r="244" ht="13.5" hidden="1" customHeight="1" x14ac:dyDescent="0.2"/>
    <row r="245" ht="13.5" hidden="1" customHeight="1" x14ac:dyDescent="0.2"/>
    <row r="246" ht="13.5" hidden="1" customHeight="1" x14ac:dyDescent="0.2"/>
    <row r="247" ht="13.5" hidden="1" customHeight="1" x14ac:dyDescent="0.2"/>
    <row r="248" ht="13.5" hidden="1" customHeight="1" x14ac:dyDescent="0.2"/>
    <row r="249" ht="13.5" hidden="1" customHeight="1" x14ac:dyDescent="0.2"/>
    <row r="250" ht="13.5" hidden="1" customHeight="1" x14ac:dyDescent="0.2"/>
    <row r="251" ht="13.5" hidden="1" customHeight="1" x14ac:dyDescent="0.2"/>
    <row r="252" ht="13.5" hidden="1" customHeight="1" x14ac:dyDescent="0.2"/>
    <row r="253" ht="13.5" hidden="1" customHeight="1" x14ac:dyDescent="0.2"/>
    <row r="254" ht="13.5" hidden="1" customHeight="1" x14ac:dyDescent="0.2"/>
    <row r="255" ht="13.5" hidden="1" customHeight="1" x14ac:dyDescent="0.2"/>
    <row r="256" ht="13.5" hidden="1" customHeight="1" x14ac:dyDescent="0.2"/>
    <row r="257" ht="13.5" hidden="1" customHeight="1" x14ac:dyDescent="0.2"/>
    <row r="258" ht="13.5" hidden="1" customHeight="1" x14ac:dyDescent="0.2"/>
    <row r="259" ht="13.5" hidden="1" customHeight="1" x14ac:dyDescent="0.2"/>
    <row r="260" ht="13.5" hidden="1" customHeight="1" x14ac:dyDescent="0.2"/>
    <row r="261" ht="13.5" hidden="1" customHeight="1" x14ac:dyDescent="0.2"/>
    <row r="262" ht="13.5" hidden="1" customHeight="1" x14ac:dyDescent="0.2"/>
    <row r="263" ht="13.5" hidden="1" customHeight="1" x14ac:dyDescent="0.2"/>
    <row r="264" ht="13.5" hidden="1" customHeight="1" x14ac:dyDescent="0.2"/>
    <row r="265" ht="13.5" hidden="1" customHeight="1" x14ac:dyDescent="0.2"/>
    <row r="266" ht="13.5" hidden="1" customHeight="1" x14ac:dyDescent="0.2"/>
    <row r="267" ht="13.5" hidden="1" customHeight="1" x14ac:dyDescent="0.2"/>
    <row r="268" ht="13.5" hidden="1" customHeight="1" x14ac:dyDescent="0.2"/>
    <row r="269" ht="13.5" hidden="1" customHeight="1" x14ac:dyDescent="0.2"/>
    <row r="270" ht="13.5" hidden="1" customHeight="1" x14ac:dyDescent="0.2"/>
    <row r="271" ht="13.5" hidden="1" customHeight="1" x14ac:dyDescent="0.2"/>
    <row r="272" ht="13.5" hidden="1" customHeight="1" x14ac:dyDescent="0.2"/>
    <row r="273" ht="13.5" hidden="1" customHeight="1" x14ac:dyDescent="0.2"/>
    <row r="274" ht="13.5" hidden="1" customHeight="1" x14ac:dyDescent="0.2"/>
    <row r="275" ht="13.5" hidden="1" customHeight="1" x14ac:dyDescent="0.2"/>
    <row r="276" ht="13.5" hidden="1" customHeight="1" x14ac:dyDescent="0.2"/>
    <row r="277" ht="13.5" hidden="1" customHeight="1" x14ac:dyDescent="0.2"/>
    <row r="278" ht="13.5" hidden="1" customHeight="1" x14ac:dyDescent="0.2"/>
    <row r="279" ht="13.5" hidden="1" customHeight="1" x14ac:dyDescent="0.2"/>
    <row r="280" ht="13.5" hidden="1" customHeight="1" x14ac:dyDescent="0.2"/>
    <row r="281" ht="13.5" hidden="1" customHeight="1" x14ac:dyDescent="0.2"/>
    <row r="282" ht="13.5" hidden="1" customHeight="1" x14ac:dyDescent="0.2"/>
    <row r="283" ht="13.5" hidden="1" customHeight="1" x14ac:dyDescent="0.2"/>
    <row r="284" ht="13.5" hidden="1" customHeight="1" x14ac:dyDescent="0.2"/>
    <row r="285" ht="13.5" hidden="1" customHeight="1" x14ac:dyDescent="0.2"/>
    <row r="286" ht="13.5" hidden="1" customHeight="1" x14ac:dyDescent="0.2"/>
    <row r="287" ht="13.5" hidden="1" customHeight="1" x14ac:dyDescent="0.2"/>
    <row r="288" ht="13.5" hidden="1" customHeight="1" x14ac:dyDescent="0.2"/>
    <row r="289" ht="13.5" hidden="1" customHeight="1" x14ac:dyDescent="0.2"/>
    <row r="290" ht="13.5" hidden="1" customHeight="1" x14ac:dyDescent="0.2"/>
    <row r="291" ht="13.5" hidden="1" customHeight="1" x14ac:dyDescent="0.2"/>
    <row r="292" ht="13.5" hidden="1" customHeight="1" x14ac:dyDescent="0.2"/>
    <row r="293" ht="13.5" hidden="1" customHeight="1" x14ac:dyDescent="0.2"/>
    <row r="294" ht="13.5" hidden="1" customHeight="1" x14ac:dyDescent="0.2"/>
    <row r="295" ht="13.5" hidden="1" customHeight="1" x14ac:dyDescent="0.2"/>
    <row r="296" ht="13.5" hidden="1" customHeight="1" x14ac:dyDescent="0.2"/>
    <row r="297" ht="13.5" hidden="1" customHeight="1" x14ac:dyDescent="0.2"/>
    <row r="298" ht="13.5" hidden="1" customHeight="1" x14ac:dyDescent="0.2"/>
    <row r="299" ht="13.5" hidden="1" customHeight="1" x14ac:dyDescent="0.2"/>
    <row r="300" ht="13.5" hidden="1" customHeight="1" x14ac:dyDescent="0.2"/>
    <row r="301" ht="13.5" hidden="1" customHeight="1" x14ac:dyDescent="0.2"/>
    <row r="302" ht="13.5" hidden="1" customHeight="1" x14ac:dyDescent="0.2"/>
    <row r="303" ht="13.5" hidden="1" customHeight="1" x14ac:dyDescent="0.2"/>
    <row r="304" ht="13.5" hidden="1" customHeight="1" x14ac:dyDescent="0.2"/>
    <row r="305" ht="13.5" hidden="1" customHeight="1" x14ac:dyDescent="0.2"/>
    <row r="306" ht="13.5" hidden="1" customHeight="1" x14ac:dyDescent="0.2"/>
    <row r="307" ht="13.5" hidden="1" customHeight="1" x14ac:dyDescent="0.2"/>
    <row r="308" ht="13.5" hidden="1" customHeight="1" x14ac:dyDescent="0.2"/>
    <row r="309" ht="13.5" hidden="1" customHeight="1" x14ac:dyDescent="0.2"/>
    <row r="310" ht="13.5" hidden="1" customHeight="1" x14ac:dyDescent="0.2"/>
    <row r="311" ht="13.5" hidden="1" customHeight="1" x14ac:dyDescent="0.2"/>
    <row r="312" ht="13.5" hidden="1" customHeight="1" x14ac:dyDescent="0.2"/>
    <row r="313" ht="13.5" hidden="1" customHeight="1" x14ac:dyDescent="0.2"/>
    <row r="314" ht="13.5" hidden="1" customHeight="1" x14ac:dyDescent="0.2"/>
    <row r="315" ht="13.5" hidden="1" customHeight="1" x14ac:dyDescent="0.2"/>
    <row r="316" ht="13.5" hidden="1" customHeight="1" x14ac:dyDescent="0.2"/>
    <row r="317" ht="13.5" hidden="1" customHeight="1" x14ac:dyDescent="0.2"/>
    <row r="318" ht="13.5" hidden="1" customHeight="1" x14ac:dyDescent="0.2"/>
    <row r="319" ht="13.5" hidden="1" customHeight="1" x14ac:dyDescent="0.2"/>
    <row r="320" ht="13.5" hidden="1" customHeight="1" x14ac:dyDescent="0.2"/>
    <row r="321" ht="13.5" hidden="1" customHeight="1" x14ac:dyDescent="0.2"/>
    <row r="322" ht="13.5" hidden="1" customHeight="1" x14ac:dyDescent="0.2"/>
    <row r="323" ht="13.5" hidden="1" customHeight="1" x14ac:dyDescent="0.2"/>
    <row r="324" ht="13.5" hidden="1" customHeight="1" x14ac:dyDescent="0.2"/>
    <row r="325" ht="13.5" hidden="1" customHeight="1" x14ac:dyDescent="0.2"/>
    <row r="326" ht="13.5" hidden="1" customHeight="1" x14ac:dyDescent="0.2"/>
    <row r="327" ht="13.5" hidden="1" customHeight="1" x14ac:dyDescent="0.2"/>
    <row r="328" ht="13.5" hidden="1" customHeight="1" x14ac:dyDescent="0.2"/>
    <row r="329" ht="13.5" hidden="1" customHeight="1" x14ac:dyDescent="0.2"/>
    <row r="330" ht="13.5" hidden="1" customHeight="1" x14ac:dyDescent="0.2"/>
    <row r="331" ht="13.5" hidden="1" customHeight="1" x14ac:dyDescent="0.2"/>
    <row r="332" ht="13.5" hidden="1" customHeight="1" x14ac:dyDescent="0.2"/>
    <row r="333" ht="13.5" hidden="1" customHeight="1" x14ac:dyDescent="0.2"/>
    <row r="334" ht="13.5" hidden="1" customHeight="1" x14ac:dyDescent="0.2"/>
    <row r="335" ht="13.5" hidden="1" customHeight="1" x14ac:dyDescent="0.2"/>
    <row r="336" ht="13.5" hidden="1" customHeight="1" x14ac:dyDescent="0.2"/>
    <row r="337" ht="13.5" hidden="1" customHeight="1" x14ac:dyDescent="0.2"/>
    <row r="338" ht="13.5" hidden="1" customHeight="1" x14ac:dyDescent="0.2"/>
    <row r="339" ht="13.5" hidden="1" customHeight="1" x14ac:dyDescent="0.2"/>
    <row r="340" ht="13.5" hidden="1" customHeight="1" x14ac:dyDescent="0.2"/>
    <row r="341" ht="13.5" hidden="1" customHeight="1" x14ac:dyDescent="0.2"/>
    <row r="342" ht="13.5" hidden="1" customHeight="1" x14ac:dyDescent="0.2"/>
    <row r="343" ht="13.5" hidden="1" customHeight="1" x14ac:dyDescent="0.2"/>
    <row r="344" ht="13.5" hidden="1" customHeight="1" x14ac:dyDescent="0.2"/>
    <row r="345" ht="13.5" hidden="1" customHeight="1" x14ac:dyDescent="0.2"/>
    <row r="346" ht="13.5" hidden="1" customHeight="1" x14ac:dyDescent="0.2"/>
    <row r="347" ht="13.5" hidden="1" customHeight="1" x14ac:dyDescent="0.2"/>
    <row r="348" ht="13.5" hidden="1" customHeight="1" x14ac:dyDescent="0.2"/>
    <row r="349" ht="13.5" hidden="1" customHeight="1" x14ac:dyDescent="0.2"/>
    <row r="350" ht="13.5" hidden="1" customHeight="1" x14ac:dyDescent="0.2"/>
    <row r="351" ht="13.5" hidden="1" customHeight="1" x14ac:dyDescent="0.2"/>
    <row r="352" ht="13.5" hidden="1" customHeight="1" x14ac:dyDescent="0.2"/>
    <row r="353" ht="13.5" hidden="1" customHeight="1" x14ac:dyDescent="0.2"/>
    <row r="354" ht="13.5" hidden="1" customHeight="1" x14ac:dyDescent="0.2"/>
    <row r="355" ht="13.5" hidden="1" customHeight="1" x14ac:dyDescent="0.2"/>
    <row r="356" ht="13.5" hidden="1" customHeight="1" x14ac:dyDescent="0.2"/>
    <row r="357" ht="13.5" hidden="1" customHeight="1" x14ac:dyDescent="0.2"/>
    <row r="358" ht="13.5" hidden="1" customHeight="1" x14ac:dyDescent="0.2"/>
    <row r="359" ht="13.5" hidden="1" customHeight="1" x14ac:dyDescent="0.2"/>
    <row r="360" ht="13.5" hidden="1" customHeight="1" x14ac:dyDescent="0.2"/>
    <row r="361" ht="13.5" hidden="1" customHeight="1" x14ac:dyDescent="0.2"/>
    <row r="362" ht="13.5" hidden="1" customHeight="1" x14ac:dyDescent="0.2"/>
    <row r="363" ht="13.5" hidden="1" customHeight="1" x14ac:dyDescent="0.2"/>
    <row r="364" ht="13.5" hidden="1" customHeight="1" x14ac:dyDescent="0.2"/>
    <row r="365" ht="13.5" hidden="1" customHeight="1" x14ac:dyDescent="0.2"/>
    <row r="366" ht="13.5" hidden="1" customHeight="1" x14ac:dyDescent="0.2"/>
    <row r="367" ht="13.5" hidden="1" customHeight="1" x14ac:dyDescent="0.2"/>
    <row r="368" ht="13.5" hidden="1" customHeight="1" x14ac:dyDescent="0.2"/>
    <row r="369" ht="13.5" hidden="1" customHeight="1" x14ac:dyDescent="0.2"/>
    <row r="370" ht="13.5" hidden="1" customHeight="1" x14ac:dyDescent="0.2"/>
    <row r="371" ht="13.5" hidden="1" customHeight="1" x14ac:dyDescent="0.2"/>
    <row r="372" ht="13.5" hidden="1" customHeight="1" x14ac:dyDescent="0.2"/>
    <row r="373" ht="13.5" hidden="1" customHeight="1" x14ac:dyDescent="0.2"/>
    <row r="374" ht="13.5" hidden="1" customHeight="1" x14ac:dyDescent="0.2"/>
    <row r="375" ht="13.5" hidden="1" customHeight="1" x14ac:dyDescent="0.2"/>
    <row r="376" ht="13.5" hidden="1" customHeight="1" x14ac:dyDescent="0.2"/>
    <row r="377" ht="13.5" hidden="1" customHeight="1" x14ac:dyDescent="0.2"/>
    <row r="378" ht="13.5" hidden="1" customHeight="1" x14ac:dyDescent="0.2"/>
    <row r="379" ht="13.5" hidden="1" customHeight="1" x14ac:dyDescent="0.2"/>
    <row r="380" ht="13.5" hidden="1" customHeight="1" x14ac:dyDescent="0.2"/>
    <row r="381" ht="13.5" hidden="1" customHeight="1" x14ac:dyDescent="0.2"/>
    <row r="382" ht="13.5" hidden="1" customHeight="1" x14ac:dyDescent="0.2"/>
    <row r="383" ht="13.5" hidden="1" customHeight="1" x14ac:dyDescent="0.2"/>
    <row r="384" ht="13.5" hidden="1" customHeight="1" x14ac:dyDescent="0.2"/>
    <row r="385" ht="13.5" hidden="1" customHeight="1" x14ac:dyDescent="0.2"/>
    <row r="386" ht="13.5" hidden="1" customHeight="1" x14ac:dyDescent="0.2"/>
    <row r="387" ht="13.5" hidden="1" customHeight="1" x14ac:dyDescent="0.2"/>
    <row r="388" ht="13.5" hidden="1" customHeight="1" x14ac:dyDescent="0.2"/>
    <row r="389" ht="13.5" hidden="1" customHeight="1" x14ac:dyDescent="0.2"/>
    <row r="390" ht="13.5" hidden="1" customHeight="1" x14ac:dyDescent="0.2"/>
    <row r="391" ht="13.5" hidden="1" customHeight="1" x14ac:dyDescent="0.2"/>
    <row r="392" ht="13.5" hidden="1" customHeight="1" x14ac:dyDescent="0.2"/>
    <row r="393" ht="13.5" hidden="1" customHeight="1" x14ac:dyDescent="0.2"/>
    <row r="394" ht="13.5" hidden="1" customHeight="1" x14ac:dyDescent="0.2"/>
    <row r="395" ht="13.5" hidden="1" customHeight="1" x14ac:dyDescent="0.2"/>
    <row r="396" ht="13.5" hidden="1" customHeight="1" x14ac:dyDescent="0.2"/>
    <row r="397" ht="13.5" hidden="1" customHeight="1" x14ac:dyDescent="0.2"/>
    <row r="398" ht="13.5" hidden="1" customHeight="1" x14ac:dyDescent="0.2"/>
    <row r="399" ht="13.5" hidden="1" customHeight="1" x14ac:dyDescent="0.2"/>
    <row r="400" ht="13.5" hidden="1" customHeight="1" x14ac:dyDescent="0.2"/>
    <row r="401" ht="13.5" hidden="1" customHeight="1" x14ac:dyDescent="0.2"/>
    <row r="402" ht="13.5" hidden="1" customHeight="1" x14ac:dyDescent="0.2"/>
    <row r="403" ht="13.5" hidden="1" customHeight="1" x14ac:dyDescent="0.2"/>
    <row r="404" ht="13.5" hidden="1" customHeight="1" x14ac:dyDescent="0.2"/>
    <row r="405" ht="13.5" hidden="1" customHeight="1" x14ac:dyDescent="0.2"/>
    <row r="406" ht="13.5" hidden="1" customHeight="1" x14ac:dyDescent="0.2"/>
    <row r="407" ht="13.5" hidden="1" customHeight="1" x14ac:dyDescent="0.2"/>
    <row r="408" ht="13.5" hidden="1" customHeight="1" x14ac:dyDescent="0.2"/>
    <row r="409" ht="13.5" hidden="1" customHeight="1" x14ac:dyDescent="0.2"/>
    <row r="410" ht="13.5" hidden="1" customHeight="1" x14ac:dyDescent="0.2"/>
    <row r="411" ht="13.5" hidden="1" customHeight="1" x14ac:dyDescent="0.2"/>
    <row r="412" ht="13.5" hidden="1" customHeight="1" x14ac:dyDescent="0.2"/>
    <row r="413" ht="13.5" hidden="1" customHeight="1" x14ac:dyDescent="0.2"/>
    <row r="414" ht="13.5" hidden="1" customHeight="1" x14ac:dyDescent="0.2"/>
    <row r="415" ht="13.5" hidden="1" customHeight="1" x14ac:dyDescent="0.2"/>
    <row r="416" ht="13.5" hidden="1" customHeight="1" x14ac:dyDescent="0.2"/>
    <row r="417" ht="13.5" hidden="1" customHeight="1" x14ac:dyDescent="0.2"/>
    <row r="418" ht="13.5" hidden="1" customHeight="1" x14ac:dyDescent="0.2"/>
    <row r="419" ht="13.5" hidden="1" customHeight="1" x14ac:dyDescent="0.2"/>
    <row r="420" ht="13.5" hidden="1" customHeight="1" x14ac:dyDescent="0.2"/>
    <row r="421" ht="13.5" hidden="1" customHeight="1" x14ac:dyDescent="0.2"/>
    <row r="422" ht="13.5" hidden="1" customHeight="1" x14ac:dyDescent="0.2"/>
    <row r="423" ht="13.5" hidden="1" customHeight="1" x14ac:dyDescent="0.2"/>
    <row r="424" ht="13.5" hidden="1" customHeight="1" x14ac:dyDescent="0.2"/>
    <row r="425" ht="13.5" hidden="1" customHeight="1" x14ac:dyDescent="0.2"/>
    <row r="426" ht="13.5" hidden="1" customHeight="1" x14ac:dyDescent="0.2"/>
    <row r="427" ht="13.5" hidden="1" customHeight="1" x14ac:dyDescent="0.2"/>
    <row r="428" ht="13.5" hidden="1" customHeight="1" x14ac:dyDescent="0.2"/>
    <row r="429" ht="13.5" hidden="1" customHeight="1" x14ac:dyDescent="0.2"/>
    <row r="430" ht="13.5" hidden="1" customHeight="1" x14ac:dyDescent="0.2"/>
    <row r="431" ht="13.5" hidden="1" customHeight="1" x14ac:dyDescent="0.2"/>
    <row r="432" ht="13.5" hidden="1" customHeight="1" x14ac:dyDescent="0.2"/>
    <row r="433" ht="13.5" hidden="1" customHeight="1" x14ac:dyDescent="0.2"/>
    <row r="434" ht="13.5" hidden="1" customHeight="1" x14ac:dyDescent="0.2"/>
    <row r="435" ht="13.5" hidden="1" customHeight="1" x14ac:dyDescent="0.2"/>
    <row r="436" ht="13.5" hidden="1" customHeight="1" x14ac:dyDescent="0.2"/>
    <row r="437" ht="13.5" hidden="1" customHeight="1" x14ac:dyDescent="0.2"/>
    <row r="438" ht="13.5" hidden="1" customHeight="1" x14ac:dyDescent="0.2"/>
    <row r="439" ht="13.5" hidden="1" customHeight="1" x14ac:dyDescent="0.2"/>
    <row r="440" ht="13.5" hidden="1" customHeight="1" x14ac:dyDescent="0.2"/>
    <row r="441" ht="13.5" hidden="1" customHeight="1" x14ac:dyDescent="0.2"/>
    <row r="442" ht="13.5" hidden="1" customHeight="1" x14ac:dyDescent="0.2"/>
    <row r="443" ht="13.5" hidden="1" customHeight="1" x14ac:dyDescent="0.2"/>
    <row r="444" ht="13.5" hidden="1" customHeight="1" x14ac:dyDescent="0.2"/>
    <row r="445" ht="13.5" hidden="1" customHeight="1" x14ac:dyDescent="0.2"/>
    <row r="446" ht="13.5" hidden="1" customHeight="1" x14ac:dyDescent="0.2"/>
    <row r="447" ht="13.5" hidden="1" customHeight="1" x14ac:dyDescent="0.2"/>
    <row r="448" ht="13.5" hidden="1" customHeight="1" x14ac:dyDescent="0.2"/>
    <row r="449" ht="13.5" hidden="1" customHeight="1" x14ac:dyDescent="0.2"/>
    <row r="450" ht="13.5" hidden="1" customHeight="1" x14ac:dyDescent="0.2"/>
    <row r="451" ht="13.5" hidden="1" customHeight="1" x14ac:dyDescent="0.2"/>
    <row r="452" ht="13.5" hidden="1" customHeight="1" x14ac:dyDescent="0.2"/>
    <row r="453" ht="13.5" hidden="1" customHeight="1" x14ac:dyDescent="0.2"/>
    <row r="454" ht="13.5" hidden="1" customHeight="1" x14ac:dyDescent="0.2"/>
    <row r="455" ht="13.5" hidden="1" customHeight="1" x14ac:dyDescent="0.2"/>
    <row r="456" ht="13.5" hidden="1" customHeight="1" x14ac:dyDescent="0.2"/>
    <row r="457" ht="13.5" hidden="1" customHeight="1" x14ac:dyDescent="0.2"/>
    <row r="458" ht="13.5" hidden="1" customHeight="1" x14ac:dyDescent="0.2"/>
    <row r="459" ht="13.5" hidden="1" customHeight="1" x14ac:dyDescent="0.2"/>
    <row r="460" ht="13.5" hidden="1" customHeight="1" x14ac:dyDescent="0.2"/>
    <row r="461" ht="13.5" hidden="1" customHeight="1" x14ac:dyDescent="0.2"/>
    <row r="462" ht="13.5" hidden="1" customHeight="1" x14ac:dyDescent="0.2"/>
    <row r="463" ht="13.5" hidden="1" customHeight="1" x14ac:dyDescent="0.2"/>
    <row r="464" ht="13.5" hidden="1" customHeight="1" x14ac:dyDescent="0.2"/>
    <row r="465" ht="13.5" hidden="1" customHeight="1" x14ac:dyDescent="0.2"/>
    <row r="466" ht="13.5" hidden="1" customHeight="1" x14ac:dyDescent="0.2"/>
    <row r="467" ht="13.5" hidden="1" customHeight="1" x14ac:dyDescent="0.2"/>
    <row r="468" ht="13.5" hidden="1" customHeight="1" x14ac:dyDescent="0.2"/>
    <row r="469" ht="13.5" hidden="1" customHeight="1" x14ac:dyDescent="0.2"/>
    <row r="470" ht="13.5" hidden="1" customHeight="1" x14ac:dyDescent="0.2"/>
    <row r="471" ht="13.5" hidden="1" customHeight="1" x14ac:dyDescent="0.2"/>
    <row r="472" ht="13.5" hidden="1" customHeight="1" x14ac:dyDescent="0.2"/>
    <row r="473" ht="13.5" hidden="1" customHeight="1" x14ac:dyDescent="0.2"/>
    <row r="474" ht="13.5" hidden="1" customHeight="1" x14ac:dyDescent="0.2"/>
    <row r="475" ht="13.5" hidden="1" customHeight="1" x14ac:dyDescent="0.2"/>
    <row r="476" ht="13.5" hidden="1" customHeight="1" x14ac:dyDescent="0.2"/>
    <row r="477" ht="13.5" hidden="1" customHeight="1" x14ac:dyDescent="0.2"/>
    <row r="478" ht="13.5" hidden="1" customHeight="1" x14ac:dyDescent="0.2"/>
    <row r="479" ht="13.5" hidden="1" customHeight="1" x14ac:dyDescent="0.2"/>
    <row r="480" ht="13.5" hidden="1" customHeight="1" x14ac:dyDescent="0.2"/>
    <row r="481" ht="13.5" hidden="1" customHeight="1" x14ac:dyDescent="0.2"/>
    <row r="482" ht="13.5" hidden="1" customHeight="1" x14ac:dyDescent="0.2"/>
    <row r="483" ht="13.5" hidden="1" customHeight="1" x14ac:dyDescent="0.2"/>
    <row r="484" ht="13.5" hidden="1" customHeight="1" x14ac:dyDescent="0.2"/>
    <row r="485" ht="13.5" hidden="1" customHeight="1" x14ac:dyDescent="0.2"/>
    <row r="486" ht="13.5" hidden="1" customHeight="1" x14ac:dyDescent="0.2"/>
    <row r="487" ht="13.5" hidden="1" customHeight="1" x14ac:dyDescent="0.2"/>
    <row r="488" ht="13.5" hidden="1" customHeight="1" x14ac:dyDescent="0.2"/>
    <row r="489" ht="13.5" hidden="1" customHeight="1" x14ac:dyDescent="0.2"/>
    <row r="490" ht="13.5" hidden="1" customHeight="1" x14ac:dyDescent="0.2"/>
    <row r="491" ht="13.5" hidden="1" customHeight="1" x14ac:dyDescent="0.2"/>
    <row r="492" ht="13.5" hidden="1" customHeight="1" x14ac:dyDescent="0.2"/>
    <row r="493" ht="13.5" hidden="1" customHeight="1" x14ac:dyDescent="0.2"/>
    <row r="494" ht="13.5" hidden="1" customHeight="1" x14ac:dyDescent="0.2"/>
    <row r="495" ht="13.5" hidden="1" customHeight="1" x14ac:dyDescent="0.2"/>
    <row r="496" ht="13.5" hidden="1" customHeight="1" x14ac:dyDescent="0.2"/>
    <row r="497" ht="13.5" hidden="1" customHeight="1" x14ac:dyDescent="0.2"/>
    <row r="498" ht="13.5" hidden="1" customHeight="1" x14ac:dyDescent="0.2"/>
    <row r="499" ht="13.5" hidden="1" customHeight="1" x14ac:dyDescent="0.2"/>
    <row r="500" ht="13.5" hidden="1" customHeight="1" x14ac:dyDescent="0.2"/>
    <row r="501" ht="13.5" hidden="1" customHeight="1" x14ac:dyDescent="0.2"/>
    <row r="502" ht="13.5" hidden="1" customHeight="1" x14ac:dyDescent="0.2"/>
    <row r="503" ht="13.5" hidden="1" customHeight="1" x14ac:dyDescent="0.2"/>
    <row r="504" ht="13.5" hidden="1" customHeight="1" x14ac:dyDescent="0.2"/>
    <row r="505" ht="13.5" hidden="1" customHeight="1" x14ac:dyDescent="0.2"/>
    <row r="506" ht="13.5" hidden="1" customHeight="1" x14ac:dyDescent="0.2"/>
    <row r="507" ht="13.5" hidden="1" customHeight="1" x14ac:dyDescent="0.2"/>
    <row r="508" ht="13.5" hidden="1" customHeight="1" x14ac:dyDescent="0.2"/>
    <row r="509" ht="13.5" hidden="1" customHeight="1" x14ac:dyDescent="0.2"/>
    <row r="510" ht="13.5" hidden="1" customHeight="1" x14ac:dyDescent="0.2"/>
    <row r="511" ht="13.5" hidden="1" customHeight="1" x14ac:dyDescent="0.2"/>
    <row r="512" ht="13.5" hidden="1" customHeight="1" x14ac:dyDescent="0.2"/>
    <row r="513" ht="13.5" hidden="1" customHeight="1" x14ac:dyDescent="0.2"/>
    <row r="514" ht="13.5" hidden="1" customHeight="1" x14ac:dyDescent="0.2"/>
    <row r="515" ht="13.5" hidden="1" customHeight="1" x14ac:dyDescent="0.2"/>
    <row r="516" ht="13.5" hidden="1" customHeight="1" x14ac:dyDescent="0.2"/>
    <row r="517" ht="13.5" hidden="1" customHeight="1" x14ac:dyDescent="0.2"/>
    <row r="518" ht="13.5" hidden="1" customHeight="1" x14ac:dyDescent="0.2"/>
    <row r="519" ht="13.5" hidden="1" customHeight="1" x14ac:dyDescent="0.2"/>
    <row r="520" ht="13.5" hidden="1" customHeight="1" x14ac:dyDescent="0.2"/>
    <row r="521" ht="13.5" hidden="1" customHeight="1" x14ac:dyDescent="0.2"/>
    <row r="522" ht="13.5" hidden="1" customHeight="1" x14ac:dyDescent="0.2"/>
    <row r="523" ht="13.5" hidden="1" customHeight="1" x14ac:dyDescent="0.2"/>
    <row r="524" ht="13.5" hidden="1" customHeight="1" x14ac:dyDescent="0.2"/>
    <row r="525" ht="13.5" hidden="1" customHeight="1" x14ac:dyDescent="0.2"/>
    <row r="526" ht="13.5" hidden="1" customHeight="1" x14ac:dyDescent="0.2"/>
    <row r="527" ht="13.5" hidden="1" customHeight="1" x14ac:dyDescent="0.2"/>
    <row r="528" ht="13.5" hidden="1" customHeight="1" x14ac:dyDescent="0.2"/>
    <row r="529" ht="13.5" hidden="1" customHeight="1" x14ac:dyDescent="0.2"/>
    <row r="530" ht="13.5" hidden="1" customHeight="1" x14ac:dyDescent="0.2"/>
    <row r="531" ht="13.5" hidden="1" customHeight="1" x14ac:dyDescent="0.2"/>
    <row r="532" ht="13.5" hidden="1" customHeight="1" x14ac:dyDescent="0.2"/>
    <row r="533" ht="13.5" hidden="1" customHeight="1" x14ac:dyDescent="0.2"/>
    <row r="534" ht="13.5" hidden="1" customHeight="1" x14ac:dyDescent="0.2"/>
    <row r="535" ht="13.5" hidden="1" customHeight="1" x14ac:dyDescent="0.2"/>
    <row r="536" ht="13.5" hidden="1" customHeight="1" x14ac:dyDescent="0.2"/>
    <row r="537" ht="13.5" hidden="1" customHeight="1" x14ac:dyDescent="0.2"/>
    <row r="538" ht="13.5" hidden="1" customHeight="1" x14ac:dyDescent="0.2"/>
    <row r="539" ht="13.5" hidden="1" customHeight="1" x14ac:dyDescent="0.2"/>
    <row r="540" ht="13.5" hidden="1" customHeight="1" x14ac:dyDescent="0.2"/>
    <row r="541" ht="13.5" hidden="1" customHeight="1" x14ac:dyDescent="0.2"/>
    <row r="542" ht="13.5" hidden="1" customHeight="1" x14ac:dyDescent="0.2"/>
    <row r="543" ht="13.5" hidden="1" customHeight="1" x14ac:dyDescent="0.2"/>
    <row r="544" ht="13.5" hidden="1" customHeight="1" x14ac:dyDescent="0.2"/>
    <row r="545" ht="13.5" hidden="1" customHeight="1" x14ac:dyDescent="0.2"/>
    <row r="546" ht="13.5" hidden="1" customHeight="1" x14ac:dyDescent="0.2"/>
    <row r="547" ht="13.5" hidden="1" customHeight="1" x14ac:dyDescent="0.2"/>
    <row r="548" ht="13.5" hidden="1" customHeight="1" x14ac:dyDescent="0.2"/>
    <row r="549" ht="13.5" hidden="1" customHeight="1" x14ac:dyDescent="0.2"/>
    <row r="550" ht="13.5" hidden="1" customHeight="1" x14ac:dyDescent="0.2"/>
    <row r="551" ht="13.5" hidden="1" customHeight="1" x14ac:dyDescent="0.2"/>
    <row r="552" ht="13.5" hidden="1" customHeight="1" x14ac:dyDescent="0.2"/>
    <row r="553" ht="13.5" hidden="1" customHeight="1" x14ac:dyDescent="0.2"/>
    <row r="554" ht="13.5" hidden="1" customHeight="1" x14ac:dyDescent="0.2"/>
    <row r="555" ht="13.5" hidden="1" customHeight="1" x14ac:dyDescent="0.2"/>
    <row r="556" ht="13.5" hidden="1" customHeight="1" x14ac:dyDescent="0.2"/>
    <row r="557" ht="13.5" hidden="1" customHeight="1" x14ac:dyDescent="0.2"/>
    <row r="558" ht="13.5" hidden="1" customHeight="1" x14ac:dyDescent="0.2"/>
    <row r="559" ht="13.5" hidden="1" customHeight="1" x14ac:dyDescent="0.2"/>
    <row r="560" ht="13.5" hidden="1" customHeight="1" x14ac:dyDescent="0.2"/>
    <row r="561" ht="13.5" hidden="1" customHeight="1" x14ac:dyDescent="0.2"/>
    <row r="562" ht="13.5" hidden="1" customHeight="1" x14ac:dyDescent="0.2"/>
    <row r="563" ht="13.5" hidden="1" customHeight="1" x14ac:dyDescent="0.2"/>
    <row r="564" ht="13.5" hidden="1" customHeight="1" x14ac:dyDescent="0.2"/>
    <row r="565" ht="13.5" hidden="1" customHeight="1" x14ac:dyDescent="0.2"/>
    <row r="566" ht="13.5" hidden="1" customHeight="1" x14ac:dyDescent="0.2"/>
    <row r="567" ht="13.5" hidden="1" customHeight="1" x14ac:dyDescent="0.2"/>
    <row r="568" ht="13.5" hidden="1" customHeight="1" x14ac:dyDescent="0.2"/>
    <row r="569" ht="13.5" hidden="1" customHeight="1" x14ac:dyDescent="0.2"/>
    <row r="570" ht="13.5" hidden="1" customHeight="1" x14ac:dyDescent="0.2"/>
    <row r="571" ht="13.5" hidden="1" customHeight="1" x14ac:dyDescent="0.2"/>
    <row r="572" ht="13.5" hidden="1" customHeight="1" x14ac:dyDescent="0.2"/>
    <row r="573" ht="13.5" hidden="1" customHeight="1" x14ac:dyDescent="0.2"/>
    <row r="574" ht="13.5" hidden="1" customHeight="1" x14ac:dyDescent="0.2"/>
    <row r="575" ht="13.5" hidden="1" customHeight="1" x14ac:dyDescent="0.2"/>
    <row r="576" ht="13.5" hidden="1" customHeight="1" x14ac:dyDescent="0.2"/>
    <row r="577" ht="13.5" hidden="1" customHeight="1" x14ac:dyDescent="0.2"/>
    <row r="578" ht="13.5" hidden="1" customHeight="1" x14ac:dyDescent="0.2"/>
    <row r="579" ht="13.5" hidden="1" customHeight="1" x14ac:dyDescent="0.2"/>
    <row r="580" ht="13.5" hidden="1" customHeight="1" x14ac:dyDescent="0.2"/>
    <row r="581" ht="13.5" hidden="1" customHeight="1" x14ac:dyDescent="0.2"/>
    <row r="582" ht="13.5" hidden="1" customHeight="1" x14ac:dyDescent="0.2"/>
    <row r="583" ht="13.5" hidden="1" customHeight="1" x14ac:dyDescent="0.2"/>
    <row r="584" ht="13.5" hidden="1" customHeight="1" x14ac:dyDescent="0.2"/>
    <row r="585" ht="13.5" hidden="1" customHeight="1" x14ac:dyDescent="0.2"/>
    <row r="586" ht="13.5" hidden="1" customHeight="1" x14ac:dyDescent="0.2"/>
    <row r="587" ht="13.5" hidden="1" customHeight="1" x14ac:dyDescent="0.2"/>
    <row r="588" ht="13.5" hidden="1" customHeight="1" x14ac:dyDescent="0.2"/>
    <row r="589" ht="13.5" hidden="1" customHeight="1" x14ac:dyDescent="0.2"/>
    <row r="590" ht="13.5" hidden="1" customHeight="1" x14ac:dyDescent="0.2"/>
    <row r="591" ht="13.5" hidden="1" customHeight="1" x14ac:dyDescent="0.2"/>
    <row r="592" ht="13.5" hidden="1" customHeight="1" x14ac:dyDescent="0.2"/>
    <row r="593" ht="13.5" hidden="1" customHeight="1" x14ac:dyDescent="0.2"/>
    <row r="594" ht="13.5" hidden="1" customHeight="1" x14ac:dyDescent="0.2"/>
    <row r="595" ht="13.5" hidden="1" customHeight="1" x14ac:dyDescent="0.2"/>
    <row r="596" ht="13.5" hidden="1" customHeight="1" x14ac:dyDescent="0.2"/>
    <row r="597" ht="13.5" hidden="1" customHeight="1" x14ac:dyDescent="0.2"/>
    <row r="598" ht="13.5" hidden="1" customHeight="1" x14ac:dyDescent="0.2"/>
    <row r="599" ht="13.5" hidden="1" customHeight="1" x14ac:dyDescent="0.2"/>
    <row r="600" ht="13.5" hidden="1" customHeight="1" x14ac:dyDescent="0.2"/>
    <row r="601" ht="13.5" hidden="1" customHeight="1" x14ac:dyDescent="0.2"/>
    <row r="602" ht="13.5" hidden="1" customHeight="1" x14ac:dyDescent="0.2"/>
    <row r="603" ht="13.5" hidden="1" customHeight="1" x14ac:dyDescent="0.2"/>
    <row r="604" ht="13.5" hidden="1" customHeight="1" x14ac:dyDescent="0.2"/>
    <row r="605" ht="13.5" hidden="1" customHeight="1" x14ac:dyDescent="0.2"/>
    <row r="606" ht="13.5" hidden="1" customHeight="1" x14ac:dyDescent="0.2"/>
    <row r="607" ht="13.5" hidden="1" customHeight="1" x14ac:dyDescent="0.2"/>
    <row r="608" ht="13.5" hidden="1" customHeight="1" x14ac:dyDescent="0.2"/>
    <row r="609" ht="13.5" hidden="1" customHeight="1" x14ac:dyDescent="0.2"/>
    <row r="610" ht="13.5" hidden="1" customHeight="1" x14ac:dyDescent="0.2"/>
    <row r="611" ht="13.5" hidden="1" customHeight="1" x14ac:dyDescent="0.2"/>
    <row r="612" ht="13.5" hidden="1" customHeight="1" x14ac:dyDescent="0.2"/>
    <row r="613" ht="13.5" hidden="1" customHeight="1" x14ac:dyDescent="0.2"/>
    <row r="614" ht="13.5" hidden="1" customHeight="1" x14ac:dyDescent="0.2"/>
    <row r="615" ht="13.5" hidden="1" customHeight="1" x14ac:dyDescent="0.2"/>
    <row r="616" ht="13.5" hidden="1" customHeight="1" x14ac:dyDescent="0.2"/>
    <row r="617" ht="13.5" hidden="1" customHeight="1" x14ac:dyDescent="0.2"/>
    <row r="618" ht="13.5" hidden="1" customHeight="1" x14ac:dyDescent="0.2"/>
    <row r="619" ht="13.5" hidden="1" customHeight="1" x14ac:dyDescent="0.2"/>
    <row r="620" ht="13.5" hidden="1" customHeight="1" x14ac:dyDescent="0.2"/>
    <row r="621" ht="13.5" hidden="1" customHeight="1" x14ac:dyDescent="0.2"/>
    <row r="622" ht="13.5" hidden="1" customHeight="1" x14ac:dyDescent="0.2"/>
    <row r="623" ht="13.5" hidden="1" customHeight="1" x14ac:dyDescent="0.2"/>
    <row r="624" ht="13.5" hidden="1" customHeight="1" x14ac:dyDescent="0.2"/>
    <row r="625" ht="13.5" hidden="1" customHeight="1" x14ac:dyDescent="0.2"/>
    <row r="626" ht="13.5" hidden="1" customHeight="1" x14ac:dyDescent="0.2"/>
    <row r="627" ht="13.5" hidden="1" customHeight="1" x14ac:dyDescent="0.2"/>
    <row r="628" ht="13.5" hidden="1" customHeight="1" x14ac:dyDescent="0.2"/>
    <row r="629" ht="13.5" hidden="1" customHeight="1" x14ac:dyDescent="0.2"/>
    <row r="630" ht="13.5" hidden="1" customHeight="1" x14ac:dyDescent="0.2"/>
    <row r="631" ht="13.5" hidden="1" customHeight="1" x14ac:dyDescent="0.2"/>
    <row r="632" ht="13.5" hidden="1" customHeight="1" x14ac:dyDescent="0.2"/>
    <row r="633" ht="13.5" hidden="1" customHeight="1" x14ac:dyDescent="0.2"/>
    <row r="634" ht="13.5" hidden="1" customHeight="1" x14ac:dyDescent="0.2"/>
    <row r="635" ht="13.5" hidden="1" customHeight="1" x14ac:dyDescent="0.2"/>
    <row r="636" ht="13.5" hidden="1" customHeight="1" x14ac:dyDescent="0.2"/>
    <row r="637" ht="13.5" hidden="1" customHeight="1" x14ac:dyDescent="0.2"/>
    <row r="638" ht="13.5" hidden="1" customHeight="1" x14ac:dyDescent="0.2"/>
    <row r="639" ht="13.5" hidden="1" customHeight="1" x14ac:dyDescent="0.2"/>
    <row r="640" ht="13.5" hidden="1" customHeight="1" x14ac:dyDescent="0.2"/>
    <row r="641" ht="13.5" hidden="1" customHeight="1" x14ac:dyDescent="0.2"/>
    <row r="642" ht="13.5" hidden="1" customHeight="1" x14ac:dyDescent="0.2"/>
    <row r="643" ht="13.5" hidden="1" customHeight="1" x14ac:dyDescent="0.2"/>
    <row r="644" ht="13.5" hidden="1" customHeight="1" x14ac:dyDescent="0.2"/>
    <row r="645" ht="13.5" hidden="1" customHeight="1" x14ac:dyDescent="0.2"/>
    <row r="646" ht="13.5" hidden="1" customHeight="1" x14ac:dyDescent="0.2"/>
    <row r="647" ht="13.5" hidden="1" customHeight="1" x14ac:dyDescent="0.2"/>
    <row r="648" ht="13.5" hidden="1" customHeight="1" x14ac:dyDescent="0.2"/>
    <row r="649" ht="13.5" hidden="1" customHeight="1" x14ac:dyDescent="0.2"/>
    <row r="650" ht="13.5" hidden="1" customHeight="1" x14ac:dyDescent="0.2"/>
    <row r="651" ht="13.5" hidden="1" customHeight="1" x14ac:dyDescent="0.2"/>
    <row r="652" ht="13.5" hidden="1" customHeight="1" x14ac:dyDescent="0.2"/>
    <row r="653" ht="13.5" hidden="1" customHeight="1" x14ac:dyDescent="0.2"/>
    <row r="654" ht="13.5" hidden="1" customHeight="1" x14ac:dyDescent="0.2"/>
    <row r="655" ht="13.5" hidden="1" customHeight="1" x14ac:dyDescent="0.2"/>
    <row r="656" ht="13.5" hidden="1" customHeight="1" x14ac:dyDescent="0.2"/>
    <row r="657" ht="13.5" hidden="1" customHeight="1" x14ac:dyDescent="0.2"/>
    <row r="658" ht="13.5" hidden="1" customHeight="1" x14ac:dyDescent="0.2"/>
    <row r="659" ht="13.5" hidden="1" customHeight="1" x14ac:dyDescent="0.2"/>
    <row r="660" ht="13.5" hidden="1" customHeight="1" x14ac:dyDescent="0.2"/>
    <row r="661" ht="13.5" hidden="1" customHeight="1" x14ac:dyDescent="0.2"/>
    <row r="662" ht="13.5" hidden="1" customHeight="1" x14ac:dyDescent="0.2"/>
    <row r="663" ht="13.5" hidden="1" customHeight="1" x14ac:dyDescent="0.2"/>
    <row r="664" ht="13.5" hidden="1" customHeight="1" x14ac:dyDescent="0.2"/>
    <row r="665" ht="13.5" hidden="1" customHeight="1" x14ac:dyDescent="0.2"/>
    <row r="666" ht="13.5" hidden="1" customHeight="1" x14ac:dyDescent="0.2"/>
    <row r="667" ht="13.5" hidden="1" customHeight="1" x14ac:dyDescent="0.2"/>
    <row r="668" ht="13.5" hidden="1" customHeight="1" x14ac:dyDescent="0.2"/>
    <row r="669" ht="13.5" hidden="1" customHeight="1" x14ac:dyDescent="0.2"/>
    <row r="670" ht="13.5" hidden="1" customHeight="1" x14ac:dyDescent="0.2"/>
    <row r="671" ht="13.5" hidden="1" customHeight="1" x14ac:dyDescent="0.2"/>
    <row r="672" ht="13.5" hidden="1" customHeight="1" x14ac:dyDescent="0.2"/>
    <row r="673" ht="13.5" hidden="1" customHeight="1" x14ac:dyDescent="0.2"/>
    <row r="674" ht="13.5" hidden="1" customHeight="1" x14ac:dyDescent="0.2"/>
    <row r="675" ht="13.5" hidden="1" customHeight="1" x14ac:dyDescent="0.2"/>
    <row r="676" ht="13.5" hidden="1" customHeight="1" x14ac:dyDescent="0.2"/>
    <row r="677" ht="13.5" hidden="1" customHeight="1" x14ac:dyDescent="0.2"/>
    <row r="678" ht="13.5" hidden="1" customHeight="1" x14ac:dyDescent="0.2"/>
    <row r="679" ht="13.5" hidden="1" customHeight="1" x14ac:dyDescent="0.2"/>
    <row r="680" ht="13.5" hidden="1" customHeight="1" x14ac:dyDescent="0.2"/>
    <row r="681" ht="13.5" hidden="1" customHeight="1" x14ac:dyDescent="0.2"/>
    <row r="682" ht="13.5" hidden="1" customHeight="1" x14ac:dyDescent="0.2"/>
    <row r="683" ht="13.5" hidden="1" customHeight="1" x14ac:dyDescent="0.2"/>
    <row r="684" ht="13.5" hidden="1" customHeight="1" x14ac:dyDescent="0.2"/>
    <row r="685" ht="13.5" hidden="1" customHeight="1" x14ac:dyDescent="0.2"/>
    <row r="686" ht="13.5" hidden="1" customHeight="1" x14ac:dyDescent="0.2"/>
    <row r="687" ht="13.5" hidden="1" customHeight="1" x14ac:dyDescent="0.2"/>
    <row r="688" ht="13.5" hidden="1" customHeight="1" x14ac:dyDescent="0.2"/>
    <row r="689" ht="13.5" hidden="1" customHeight="1" x14ac:dyDescent="0.2"/>
    <row r="690" ht="13.5" hidden="1" customHeight="1" x14ac:dyDescent="0.2"/>
    <row r="691" ht="13.5" hidden="1" customHeight="1" x14ac:dyDescent="0.2"/>
    <row r="692" ht="13.5" hidden="1" customHeight="1" x14ac:dyDescent="0.2"/>
    <row r="693" ht="13.5" hidden="1" customHeight="1" x14ac:dyDescent="0.2"/>
    <row r="694" ht="13.5" hidden="1" customHeight="1" x14ac:dyDescent="0.2"/>
    <row r="695" ht="13.5" hidden="1" customHeight="1" x14ac:dyDescent="0.2"/>
    <row r="696" ht="13.5" hidden="1" customHeight="1" x14ac:dyDescent="0.2"/>
    <row r="697" ht="13.5" hidden="1" customHeight="1" x14ac:dyDescent="0.2"/>
    <row r="698" ht="13.5" hidden="1" customHeight="1" x14ac:dyDescent="0.2"/>
    <row r="699" ht="13.5" hidden="1" customHeight="1" x14ac:dyDescent="0.2"/>
    <row r="700" ht="13.5" hidden="1" customHeight="1" x14ac:dyDescent="0.2"/>
    <row r="701" ht="13.5" hidden="1" customHeight="1" x14ac:dyDescent="0.2"/>
    <row r="702" ht="13.5" hidden="1" customHeight="1" x14ac:dyDescent="0.2"/>
    <row r="703" ht="13.5" hidden="1" customHeight="1" x14ac:dyDescent="0.2"/>
    <row r="704" ht="13.5" hidden="1" customHeight="1" x14ac:dyDescent="0.2"/>
    <row r="705" ht="13.5" hidden="1" customHeight="1" x14ac:dyDescent="0.2"/>
    <row r="706" ht="13.5" hidden="1" customHeight="1" x14ac:dyDescent="0.2"/>
    <row r="707" ht="13.5" hidden="1" customHeight="1" x14ac:dyDescent="0.2"/>
    <row r="708" ht="13.5" hidden="1" customHeight="1" x14ac:dyDescent="0.2"/>
    <row r="709" ht="13.5" hidden="1" customHeight="1" x14ac:dyDescent="0.2"/>
    <row r="710" ht="13.5" hidden="1" customHeight="1" x14ac:dyDescent="0.2"/>
    <row r="711" ht="13.5" hidden="1" customHeight="1" x14ac:dyDescent="0.2"/>
    <row r="712" ht="13.5" hidden="1" customHeight="1" x14ac:dyDescent="0.2"/>
    <row r="713" ht="13.5" hidden="1" customHeight="1" x14ac:dyDescent="0.2"/>
    <row r="714" ht="13.5" hidden="1" customHeight="1" x14ac:dyDescent="0.2"/>
    <row r="715" ht="13.5" hidden="1" customHeight="1" x14ac:dyDescent="0.2"/>
    <row r="716" ht="13.5" hidden="1" customHeight="1" x14ac:dyDescent="0.2"/>
    <row r="717" ht="13.5" hidden="1" customHeight="1" x14ac:dyDescent="0.2"/>
    <row r="718" ht="13.5" hidden="1" customHeight="1" x14ac:dyDescent="0.2"/>
    <row r="719" ht="13.5" hidden="1" customHeight="1" x14ac:dyDescent="0.2"/>
    <row r="720" ht="13.5" hidden="1" customHeight="1" x14ac:dyDescent="0.2"/>
    <row r="721" ht="13.5" hidden="1" customHeight="1" x14ac:dyDescent="0.2"/>
    <row r="722" ht="13.5" hidden="1" customHeight="1" x14ac:dyDescent="0.2"/>
    <row r="723" ht="13.5" hidden="1" customHeight="1" x14ac:dyDescent="0.2"/>
    <row r="724" ht="13.5" hidden="1" customHeight="1" x14ac:dyDescent="0.2"/>
    <row r="725" ht="13.5" hidden="1" customHeight="1" x14ac:dyDescent="0.2"/>
    <row r="726" ht="13.5" hidden="1" customHeight="1" x14ac:dyDescent="0.2"/>
    <row r="727" ht="13.5" hidden="1" customHeight="1" x14ac:dyDescent="0.2"/>
    <row r="728" ht="13.5" hidden="1" customHeight="1" x14ac:dyDescent="0.2"/>
    <row r="729" ht="13.5" hidden="1" customHeight="1" x14ac:dyDescent="0.2"/>
    <row r="730" ht="13.5" hidden="1" customHeight="1" x14ac:dyDescent="0.2"/>
    <row r="731" ht="13.5" hidden="1" customHeight="1" x14ac:dyDescent="0.2"/>
    <row r="732" ht="13.5" hidden="1" customHeight="1" x14ac:dyDescent="0.2"/>
    <row r="733" ht="13.5" hidden="1" customHeight="1" x14ac:dyDescent="0.2"/>
    <row r="734" ht="13.5" hidden="1" customHeight="1" x14ac:dyDescent="0.2"/>
    <row r="735" ht="13.5" hidden="1" customHeight="1" x14ac:dyDescent="0.2"/>
    <row r="736" ht="13.5" hidden="1" customHeight="1" x14ac:dyDescent="0.2"/>
    <row r="737" ht="13.5" hidden="1" customHeight="1" x14ac:dyDescent="0.2"/>
    <row r="738" ht="13.5" hidden="1" customHeight="1" x14ac:dyDescent="0.2"/>
    <row r="739" ht="13.5" hidden="1" customHeight="1" x14ac:dyDescent="0.2"/>
    <row r="740" ht="13.5" hidden="1" customHeight="1" x14ac:dyDescent="0.2"/>
    <row r="741" ht="13.5" hidden="1" customHeight="1" x14ac:dyDescent="0.2"/>
    <row r="742" ht="13.5" hidden="1" customHeight="1" x14ac:dyDescent="0.2"/>
    <row r="743" ht="13.5" hidden="1" customHeight="1" x14ac:dyDescent="0.2"/>
    <row r="744" ht="13.5" hidden="1" customHeight="1" x14ac:dyDescent="0.2"/>
    <row r="745" ht="13.5" hidden="1" customHeight="1" x14ac:dyDescent="0.2"/>
    <row r="746" ht="13.5" hidden="1" customHeight="1" x14ac:dyDescent="0.2"/>
    <row r="747" ht="13.5" hidden="1" customHeight="1" x14ac:dyDescent="0.2"/>
    <row r="748" ht="13.5" hidden="1" customHeight="1" x14ac:dyDescent="0.2"/>
    <row r="749" ht="13.5" hidden="1" customHeight="1" x14ac:dyDescent="0.2"/>
    <row r="750" ht="13.5" hidden="1" customHeight="1" x14ac:dyDescent="0.2"/>
    <row r="751" ht="13.5" hidden="1" customHeight="1" x14ac:dyDescent="0.2"/>
    <row r="752" ht="13.5" hidden="1" customHeight="1" x14ac:dyDescent="0.2"/>
    <row r="753" ht="13.5" hidden="1" customHeight="1" x14ac:dyDescent="0.2"/>
    <row r="754" ht="13.5" hidden="1" customHeight="1" x14ac:dyDescent="0.2"/>
    <row r="755" ht="13.5" hidden="1" customHeight="1" x14ac:dyDescent="0.2"/>
    <row r="756" ht="13.5" hidden="1" customHeight="1" x14ac:dyDescent="0.2"/>
    <row r="757" ht="13.5" hidden="1" customHeight="1" x14ac:dyDescent="0.2"/>
    <row r="758" ht="13.5" hidden="1" customHeight="1" x14ac:dyDescent="0.2"/>
    <row r="759" ht="13.5" hidden="1" customHeight="1" x14ac:dyDescent="0.2"/>
    <row r="760" ht="13.5" hidden="1" customHeight="1" x14ac:dyDescent="0.2"/>
    <row r="761" ht="13.5" hidden="1" customHeight="1" x14ac:dyDescent="0.2"/>
    <row r="762" ht="13.5" hidden="1" customHeight="1" x14ac:dyDescent="0.2"/>
    <row r="763" ht="13.5" hidden="1" customHeight="1" x14ac:dyDescent="0.2"/>
    <row r="764" ht="13.5" hidden="1" customHeight="1" x14ac:dyDescent="0.2"/>
    <row r="765" ht="13.5" hidden="1" customHeight="1" x14ac:dyDescent="0.2"/>
    <row r="766" ht="13.5" hidden="1" customHeight="1" x14ac:dyDescent="0.2"/>
    <row r="767" ht="13.5" hidden="1" customHeight="1" x14ac:dyDescent="0.2"/>
    <row r="768" ht="13.5" hidden="1" customHeight="1" x14ac:dyDescent="0.2"/>
    <row r="769" ht="13.5" hidden="1" customHeight="1" x14ac:dyDescent="0.2"/>
    <row r="770" ht="13.5" hidden="1" customHeight="1" x14ac:dyDescent="0.2"/>
    <row r="771" ht="13.5" hidden="1" customHeight="1" x14ac:dyDescent="0.2"/>
    <row r="772" ht="13.5" hidden="1" customHeight="1" x14ac:dyDescent="0.2"/>
    <row r="773" ht="13.5" hidden="1" customHeight="1" x14ac:dyDescent="0.2"/>
    <row r="774" ht="13.5" hidden="1" customHeight="1" x14ac:dyDescent="0.2"/>
    <row r="775" ht="13.5" hidden="1" customHeight="1" x14ac:dyDescent="0.2"/>
    <row r="776" ht="13.5" hidden="1" customHeight="1" x14ac:dyDescent="0.2"/>
    <row r="777" ht="13.5" hidden="1" customHeight="1" x14ac:dyDescent="0.2"/>
    <row r="778" ht="13.5" hidden="1" customHeight="1" x14ac:dyDescent="0.2"/>
    <row r="779" ht="13.5" hidden="1" customHeight="1" x14ac:dyDescent="0.2"/>
    <row r="780" ht="13.5" hidden="1" customHeight="1" x14ac:dyDescent="0.2"/>
    <row r="781" ht="13.5" hidden="1" customHeight="1" x14ac:dyDescent="0.2"/>
    <row r="782" ht="13.5" hidden="1" customHeight="1" x14ac:dyDescent="0.2"/>
    <row r="783" ht="13.5" hidden="1" customHeight="1" x14ac:dyDescent="0.2"/>
    <row r="784" ht="13.5" hidden="1" customHeight="1" x14ac:dyDescent="0.2"/>
    <row r="785" ht="13.5" hidden="1" customHeight="1" x14ac:dyDescent="0.2"/>
    <row r="786" ht="13.5" hidden="1" customHeight="1" x14ac:dyDescent="0.2"/>
    <row r="787" ht="13.5" hidden="1" customHeight="1" x14ac:dyDescent="0.2"/>
    <row r="788" ht="13.5" hidden="1" customHeight="1" x14ac:dyDescent="0.2"/>
    <row r="789" ht="13.5" hidden="1" customHeight="1" x14ac:dyDescent="0.2"/>
    <row r="790" ht="13.5" hidden="1" customHeight="1" x14ac:dyDescent="0.2"/>
    <row r="791" ht="13.5" hidden="1" customHeight="1" x14ac:dyDescent="0.2"/>
    <row r="792" ht="13.5" hidden="1" customHeight="1" x14ac:dyDescent="0.2"/>
    <row r="793" ht="13.5" hidden="1" customHeight="1" x14ac:dyDescent="0.2"/>
    <row r="794" ht="13.5" hidden="1" customHeight="1" x14ac:dyDescent="0.2"/>
    <row r="795" ht="13.5" hidden="1" customHeight="1" x14ac:dyDescent="0.2"/>
    <row r="796" ht="13.5" hidden="1" customHeight="1" x14ac:dyDescent="0.2"/>
    <row r="797" ht="13.5" hidden="1" customHeight="1" x14ac:dyDescent="0.2"/>
    <row r="798" ht="13.5" hidden="1" customHeight="1" x14ac:dyDescent="0.2"/>
    <row r="799" ht="13.5" hidden="1" customHeight="1" x14ac:dyDescent="0.2"/>
    <row r="800" ht="13.5" hidden="1" customHeight="1" x14ac:dyDescent="0.2"/>
    <row r="801" ht="13.5" hidden="1" customHeight="1" x14ac:dyDescent="0.2"/>
    <row r="802" ht="13.5" hidden="1" customHeight="1" x14ac:dyDescent="0.2"/>
    <row r="803" ht="13.5" hidden="1" customHeight="1" x14ac:dyDescent="0.2"/>
    <row r="804" ht="13.5" hidden="1" customHeight="1" x14ac:dyDescent="0.2"/>
    <row r="805" ht="13.5" hidden="1" customHeight="1" x14ac:dyDescent="0.2"/>
    <row r="806" ht="13.5" hidden="1" customHeight="1" x14ac:dyDescent="0.2"/>
    <row r="807" ht="13.5" hidden="1" customHeight="1" x14ac:dyDescent="0.2"/>
    <row r="808" ht="13.5" hidden="1" customHeight="1" x14ac:dyDescent="0.2"/>
    <row r="809" ht="13.5" hidden="1" customHeight="1" x14ac:dyDescent="0.2"/>
    <row r="810" ht="13.5" hidden="1" customHeight="1" x14ac:dyDescent="0.2"/>
    <row r="811" ht="13.5" hidden="1" customHeight="1" x14ac:dyDescent="0.2"/>
    <row r="812" ht="13.5" hidden="1" customHeight="1" x14ac:dyDescent="0.2"/>
    <row r="813" ht="13.5" hidden="1" customHeight="1" x14ac:dyDescent="0.2"/>
    <row r="814" ht="13.5" hidden="1" customHeight="1" x14ac:dyDescent="0.2"/>
    <row r="815" ht="13.5" hidden="1" customHeight="1" x14ac:dyDescent="0.2"/>
    <row r="816" ht="13.5" hidden="1" customHeight="1" x14ac:dyDescent="0.2"/>
    <row r="817" ht="13.5" hidden="1" customHeight="1" x14ac:dyDescent="0.2"/>
    <row r="818" ht="13.5" hidden="1" customHeight="1" x14ac:dyDescent="0.2"/>
    <row r="819" ht="13.5" hidden="1" customHeight="1" x14ac:dyDescent="0.2"/>
    <row r="820" ht="13.5" hidden="1" customHeight="1" x14ac:dyDescent="0.2"/>
    <row r="821" ht="13.5" hidden="1" customHeight="1" x14ac:dyDescent="0.2"/>
    <row r="822" ht="13.5" hidden="1" customHeight="1" x14ac:dyDescent="0.2"/>
    <row r="823" ht="13.5" hidden="1" customHeight="1" x14ac:dyDescent="0.2"/>
    <row r="824" ht="13.5" hidden="1" customHeight="1" x14ac:dyDescent="0.2"/>
    <row r="825" ht="13.5" hidden="1" customHeight="1" x14ac:dyDescent="0.2"/>
    <row r="826" ht="13.5" hidden="1" customHeight="1" x14ac:dyDescent="0.2"/>
    <row r="827" ht="13.5" hidden="1" customHeight="1" x14ac:dyDescent="0.2"/>
    <row r="828" ht="13.5" hidden="1" customHeight="1" x14ac:dyDescent="0.2"/>
    <row r="829" ht="13.5" hidden="1" customHeight="1" x14ac:dyDescent="0.2"/>
    <row r="830" ht="13.5" hidden="1" customHeight="1" x14ac:dyDescent="0.2"/>
    <row r="831" ht="13.5" hidden="1" customHeight="1" x14ac:dyDescent="0.2"/>
    <row r="832" ht="13.5" hidden="1" customHeight="1" x14ac:dyDescent="0.2"/>
    <row r="833" ht="13.5" hidden="1" customHeight="1" x14ac:dyDescent="0.2"/>
    <row r="834" ht="13.5" hidden="1" customHeight="1" x14ac:dyDescent="0.2"/>
    <row r="835" ht="13.5" hidden="1" customHeight="1" x14ac:dyDescent="0.2"/>
    <row r="836" ht="13.5" hidden="1" customHeight="1" x14ac:dyDescent="0.2"/>
    <row r="837" ht="13.5" hidden="1" customHeight="1" x14ac:dyDescent="0.2"/>
    <row r="838" ht="13.5" hidden="1" customHeight="1" x14ac:dyDescent="0.2"/>
    <row r="839" ht="13.5" hidden="1" customHeight="1" x14ac:dyDescent="0.2"/>
    <row r="840" ht="13.5" hidden="1" customHeight="1" x14ac:dyDescent="0.2"/>
    <row r="841" ht="13.5" hidden="1" customHeight="1" x14ac:dyDescent="0.2"/>
    <row r="842" ht="13.5" hidden="1" customHeight="1" x14ac:dyDescent="0.2"/>
    <row r="843" ht="13.5" hidden="1" customHeight="1" x14ac:dyDescent="0.2"/>
    <row r="844" ht="13.5" hidden="1" customHeight="1" x14ac:dyDescent="0.2"/>
    <row r="845" ht="13.5" hidden="1" customHeight="1" x14ac:dyDescent="0.2"/>
    <row r="846" ht="13.5" hidden="1" customHeight="1" x14ac:dyDescent="0.2"/>
    <row r="847" ht="13.5" hidden="1" customHeight="1" x14ac:dyDescent="0.2"/>
    <row r="848" ht="13.5" hidden="1" customHeight="1" x14ac:dyDescent="0.2"/>
    <row r="849" ht="13.5" hidden="1" customHeight="1" x14ac:dyDescent="0.2"/>
    <row r="850" ht="13.5" hidden="1" customHeight="1" x14ac:dyDescent="0.2"/>
    <row r="851" ht="13.5" hidden="1" customHeight="1" x14ac:dyDescent="0.2"/>
    <row r="852" ht="13.5" hidden="1" customHeight="1" x14ac:dyDescent="0.2"/>
    <row r="853" ht="13.5" hidden="1" customHeight="1" x14ac:dyDescent="0.2"/>
    <row r="854" ht="13.5" hidden="1" customHeight="1" x14ac:dyDescent="0.2"/>
    <row r="855" ht="13.5" hidden="1" customHeight="1" x14ac:dyDescent="0.2"/>
    <row r="856" ht="13.5" hidden="1" customHeight="1" x14ac:dyDescent="0.2"/>
    <row r="857" ht="13.5" hidden="1" customHeight="1" x14ac:dyDescent="0.2"/>
    <row r="858" ht="13.5" hidden="1" customHeight="1" x14ac:dyDescent="0.2"/>
    <row r="859" ht="13.5" hidden="1" customHeight="1" x14ac:dyDescent="0.2"/>
    <row r="860" ht="13.5" hidden="1" customHeight="1" x14ac:dyDescent="0.2"/>
    <row r="861" ht="13.5" hidden="1" customHeight="1" x14ac:dyDescent="0.2"/>
    <row r="862" ht="13.5" hidden="1" customHeight="1" x14ac:dyDescent="0.2"/>
    <row r="863" ht="13.5" hidden="1" customHeight="1" x14ac:dyDescent="0.2"/>
    <row r="864" ht="13.5" hidden="1" customHeight="1" x14ac:dyDescent="0.2"/>
    <row r="865" ht="13.5" hidden="1" customHeight="1" x14ac:dyDescent="0.2"/>
    <row r="866" ht="13.5" hidden="1" customHeight="1" x14ac:dyDescent="0.2"/>
    <row r="867" ht="13.5" hidden="1" customHeight="1" x14ac:dyDescent="0.2"/>
    <row r="868" ht="13.5" hidden="1" customHeight="1" x14ac:dyDescent="0.2"/>
    <row r="869" ht="13.5" hidden="1" customHeight="1" x14ac:dyDescent="0.2"/>
    <row r="870" ht="13.5" hidden="1" customHeight="1" x14ac:dyDescent="0.2"/>
    <row r="871" ht="13.5" hidden="1" customHeight="1" x14ac:dyDescent="0.2"/>
    <row r="872" ht="13.5" hidden="1" customHeight="1" x14ac:dyDescent="0.2"/>
    <row r="873" ht="13.5" hidden="1" customHeight="1" x14ac:dyDescent="0.2"/>
    <row r="874" ht="13.5" hidden="1" customHeight="1" x14ac:dyDescent="0.2"/>
    <row r="875" ht="13.5" hidden="1" customHeight="1" x14ac:dyDescent="0.2"/>
    <row r="876" ht="13.5" hidden="1" customHeight="1" x14ac:dyDescent="0.2"/>
    <row r="877" ht="13.5" hidden="1" customHeight="1" x14ac:dyDescent="0.2"/>
    <row r="878" ht="13.5" hidden="1" customHeight="1" x14ac:dyDescent="0.2"/>
    <row r="879" ht="13.5" hidden="1" customHeight="1" x14ac:dyDescent="0.2"/>
    <row r="880" ht="13.5" hidden="1" customHeight="1" x14ac:dyDescent="0.2"/>
    <row r="881" ht="13.5" hidden="1" customHeight="1" x14ac:dyDescent="0.2"/>
    <row r="882" ht="13.5" hidden="1" customHeight="1" x14ac:dyDescent="0.2"/>
    <row r="883" ht="13.5" hidden="1" customHeight="1" x14ac:dyDescent="0.2"/>
    <row r="884" ht="13.5" hidden="1" customHeight="1" x14ac:dyDescent="0.2"/>
    <row r="885" ht="13.5" hidden="1" customHeight="1" x14ac:dyDescent="0.2"/>
    <row r="886" ht="13.5" hidden="1" customHeight="1" x14ac:dyDescent="0.2"/>
    <row r="887" ht="13.5" hidden="1" customHeight="1" x14ac:dyDescent="0.2"/>
    <row r="888" ht="13.5" hidden="1" customHeight="1" x14ac:dyDescent="0.2"/>
    <row r="889" ht="13.5" hidden="1" customHeight="1" x14ac:dyDescent="0.2"/>
    <row r="890" ht="13.5" hidden="1" customHeight="1" x14ac:dyDescent="0.2"/>
    <row r="891" ht="13.5" hidden="1" customHeight="1" x14ac:dyDescent="0.2"/>
    <row r="892" ht="13.5" hidden="1" customHeight="1" x14ac:dyDescent="0.2"/>
    <row r="893" ht="13.5" hidden="1" customHeight="1" x14ac:dyDescent="0.2"/>
    <row r="894" ht="13.5" hidden="1" customHeight="1" x14ac:dyDescent="0.2"/>
    <row r="895" ht="13.5" hidden="1" customHeight="1" x14ac:dyDescent="0.2"/>
    <row r="896" ht="13.5" hidden="1" customHeight="1" x14ac:dyDescent="0.2"/>
    <row r="897" ht="13.5" hidden="1" customHeight="1" x14ac:dyDescent="0.2"/>
    <row r="898" ht="13.5" hidden="1" customHeight="1" x14ac:dyDescent="0.2"/>
    <row r="899" ht="13.5" hidden="1" customHeight="1" x14ac:dyDescent="0.2"/>
    <row r="900" ht="13.5" hidden="1" customHeight="1" x14ac:dyDescent="0.2"/>
    <row r="901" ht="13.5" hidden="1" customHeight="1" x14ac:dyDescent="0.2"/>
    <row r="902" ht="13.5" hidden="1" customHeight="1" x14ac:dyDescent="0.2"/>
    <row r="903" ht="13.5" hidden="1" customHeight="1" x14ac:dyDescent="0.2"/>
    <row r="904" ht="13.5" hidden="1" customHeight="1" x14ac:dyDescent="0.2"/>
    <row r="905" ht="13.5" hidden="1" customHeight="1" x14ac:dyDescent="0.2"/>
    <row r="906" ht="13.5" hidden="1" customHeight="1" x14ac:dyDescent="0.2"/>
    <row r="907" ht="13.5" hidden="1" customHeight="1" x14ac:dyDescent="0.2"/>
    <row r="908" ht="13.5" hidden="1" customHeight="1" x14ac:dyDescent="0.2"/>
    <row r="909" ht="13.5" hidden="1" customHeight="1" x14ac:dyDescent="0.2"/>
    <row r="910" ht="13.5" hidden="1" customHeight="1" x14ac:dyDescent="0.2"/>
    <row r="911" ht="13.5" hidden="1" customHeight="1" x14ac:dyDescent="0.2"/>
    <row r="912" ht="13.5" hidden="1" customHeight="1" x14ac:dyDescent="0.2"/>
    <row r="913" ht="13.5" hidden="1" customHeight="1" x14ac:dyDescent="0.2"/>
    <row r="914" ht="13.5" hidden="1" customHeight="1" x14ac:dyDescent="0.2"/>
    <row r="915" ht="13.5" hidden="1" customHeight="1" x14ac:dyDescent="0.2"/>
    <row r="916" ht="13.5" hidden="1" customHeight="1" x14ac:dyDescent="0.2"/>
    <row r="917" ht="13.5" hidden="1" customHeight="1" x14ac:dyDescent="0.2"/>
    <row r="918" ht="13.5" hidden="1" customHeight="1" x14ac:dyDescent="0.2"/>
    <row r="919" ht="13.5" hidden="1" customHeight="1" x14ac:dyDescent="0.2"/>
    <row r="920" ht="13.5" hidden="1" customHeight="1" x14ac:dyDescent="0.2"/>
    <row r="921" ht="13.5" hidden="1" customHeight="1" x14ac:dyDescent="0.2"/>
    <row r="922" ht="13.5" hidden="1" customHeight="1" x14ac:dyDescent="0.2"/>
    <row r="923" ht="13.5" hidden="1" customHeight="1" x14ac:dyDescent="0.2"/>
    <row r="924" ht="13.5" hidden="1" customHeight="1" x14ac:dyDescent="0.2"/>
    <row r="925" ht="13.5" hidden="1" customHeight="1" x14ac:dyDescent="0.2"/>
    <row r="926" ht="13.5" hidden="1" customHeight="1" x14ac:dyDescent="0.2"/>
    <row r="927" ht="13.5" hidden="1" customHeight="1" x14ac:dyDescent="0.2"/>
    <row r="928" ht="13.5" hidden="1" customHeight="1" x14ac:dyDescent="0.2"/>
    <row r="929" ht="13.5" hidden="1" customHeight="1" x14ac:dyDescent="0.2"/>
    <row r="930" ht="13.5" hidden="1" customHeight="1" x14ac:dyDescent="0.2"/>
    <row r="931" ht="13.5" hidden="1" customHeight="1" x14ac:dyDescent="0.2"/>
    <row r="932" ht="13.5" hidden="1" customHeight="1" x14ac:dyDescent="0.2"/>
    <row r="933" ht="13.5" hidden="1" customHeight="1" x14ac:dyDescent="0.2"/>
    <row r="934" ht="13.5" hidden="1" customHeight="1" x14ac:dyDescent="0.2"/>
    <row r="935" ht="13.5" hidden="1" customHeight="1" x14ac:dyDescent="0.2"/>
    <row r="936" ht="13.5" hidden="1" customHeight="1" x14ac:dyDescent="0.2"/>
    <row r="937" ht="13.5" hidden="1" customHeight="1" x14ac:dyDescent="0.2"/>
    <row r="938" ht="13.5" hidden="1" customHeight="1" x14ac:dyDescent="0.2"/>
    <row r="939" ht="13.5" hidden="1" customHeight="1" x14ac:dyDescent="0.2"/>
    <row r="940" ht="13.5" hidden="1" customHeight="1" x14ac:dyDescent="0.2"/>
    <row r="941" ht="13.5" hidden="1" customHeight="1" x14ac:dyDescent="0.2"/>
    <row r="942" ht="13.5" hidden="1" customHeight="1" x14ac:dyDescent="0.2"/>
    <row r="943" ht="13.5" hidden="1" customHeight="1" x14ac:dyDescent="0.2"/>
    <row r="944" ht="13.5" hidden="1" customHeight="1" x14ac:dyDescent="0.2"/>
    <row r="945" ht="13.5" hidden="1" customHeight="1" x14ac:dyDescent="0.2"/>
    <row r="946" ht="13.5" hidden="1" customHeight="1" x14ac:dyDescent="0.2"/>
    <row r="947" ht="13.5" hidden="1" customHeight="1" x14ac:dyDescent="0.2"/>
    <row r="948" ht="13.5" hidden="1" customHeight="1" x14ac:dyDescent="0.2"/>
    <row r="949" ht="13.5" hidden="1" customHeight="1" x14ac:dyDescent="0.2"/>
    <row r="950" ht="13.5" hidden="1" customHeight="1" x14ac:dyDescent="0.2"/>
    <row r="951" ht="13.5" hidden="1" customHeight="1" x14ac:dyDescent="0.2"/>
    <row r="952" ht="13.5" hidden="1" customHeight="1" x14ac:dyDescent="0.2"/>
    <row r="953" ht="13.5" hidden="1" customHeight="1" x14ac:dyDescent="0.2"/>
    <row r="954" ht="13.5" hidden="1" customHeight="1" x14ac:dyDescent="0.2"/>
    <row r="955" ht="13.5" hidden="1" customHeight="1" x14ac:dyDescent="0.2"/>
    <row r="956" ht="13.5" hidden="1" customHeight="1" x14ac:dyDescent="0.2"/>
    <row r="957" ht="13.5" hidden="1" customHeight="1" x14ac:dyDescent="0.2"/>
    <row r="958" ht="13.5" hidden="1" customHeight="1" x14ac:dyDescent="0.2"/>
    <row r="959" ht="13.5" hidden="1" customHeight="1" x14ac:dyDescent="0.2"/>
    <row r="960" ht="13.5" hidden="1" customHeight="1" x14ac:dyDescent="0.2"/>
    <row r="961" ht="13.5" hidden="1" customHeight="1" x14ac:dyDescent="0.2"/>
    <row r="962" ht="13.5" hidden="1" customHeight="1" x14ac:dyDescent="0.2"/>
    <row r="963" ht="13.5" hidden="1" customHeight="1" x14ac:dyDescent="0.2"/>
    <row r="964" ht="13.5" hidden="1" customHeight="1" x14ac:dyDescent="0.2"/>
    <row r="965" ht="13.5" hidden="1" customHeight="1" x14ac:dyDescent="0.2"/>
    <row r="966" ht="13.5" hidden="1" customHeight="1" x14ac:dyDescent="0.2"/>
    <row r="967" ht="13.5" hidden="1" customHeight="1" x14ac:dyDescent="0.2"/>
    <row r="968" ht="13.5" hidden="1" customHeight="1" x14ac:dyDescent="0.2"/>
    <row r="969" ht="13.5" hidden="1" customHeight="1" x14ac:dyDescent="0.2"/>
    <row r="970" ht="13.5" hidden="1" customHeight="1" x14ac:dyDescent="0.2"/>
    <row r="971" ht="13.5" hidden="1" customHeight="1" x14ac:dyDescent="0.2"/>
    <row r="972" ht="13.5" hidden="1" customHeight="1" x14ac:dyDescent="0.2"/>
    <row r="973" ht="13.5" hidden="1" customHeight="1" x14ac:dyDescent="0.2"/>
    <row r="974" ht="13.5" hidden="1" customHeight="1" x14ac:dyDescent="0.2"/>
    <row r="975" ht="13.5" hidden="1" customHeight="1" x14ac:dyDescent="0.2"/>
    <row r="976" ht="13.5" hidden="1" customHeight="1" x14ac:dyDescent="0.2"/>
    <row r="977" ht="13.5" hidden="1" customHeight="1" x14ac:dyDescent="0.2"/>
    <row r="978" ht="13.5" hidden="1" customHeight="1" x14ac:dyDescent="0.2"/>
    <row r="979" ht="13.5" hidden="1" customHeight="1" x14ac:dyDescent="0.2"/>
    <row r="980" ht="13.5" hidden="1" customHeight="1" x14ac:dyDescent="0.2"/>
    <row r="981" ht="13.5" hidden="1" customHeight="1" x14ac:dyDescent="0.2"/>
    <row r="982" ht="13.5" hidden="1" customHeight="1" x14ac:dyDescent="0.2"/>
    <row r="983" ht="13.5" hidden="1" customHeight="1" x14ac:dyDescent="0.2"/>
    <row r="984" ht="13.5" hidden="1" customHeight="1" x14ac:dyDescent="0.2"/>
    <row r="985" ht="13.5" hidden="1" customHeight="1" x14ac:dyDescent="0.2"/>
    <row r="986" ht="13.5" hidden="1" customHeight="1" x14ac:dyDescent="0.2"/>
    <row r="987" ht="13.5" hidden="1" customHeight="1" x14ac:dyDescent="0.2"/>
    <row r="988" ht="13.5" hidden="1" customHeight="1" x14ac:dyDescent="0.2"/>
    <row r="989" ht="13.5" hidden="1" customHeight="1" x14ac:dyDescent="0.2"/>
    <row r="990" ht="13.5" hidden="1" customHeight="1" x14ac:dyDescent="0.2"/>
    <row r="991" ht="13.5" hidden="1" customHeight="1" x14ac:dyDescent="0.2"/>
    <row r="992" ht="13.5" hidden="1" customHeight="1" x14ac:dyDescent="0.2"/>
    <row r="993" ht="13.5" hidden="1" customHeight="1" x14ac:dyDescent="0.2"/>
    <row r="994" ht="13.5" hidden="1" customHeight="1" x14ac:dyDescent="0.2"/>
    <row r="995" ht="13.5" hidden="1" customHeight="1" x14ac:dyDescent="0.2"/>
    <row r="996" ht="13.5" hidden="1" customHeight="1" x14ac:dyDescent="0.2"/>
    <row r="997" ht="13.5" hidden="1" customHeight="1" x14ac:dyDescent="0.2"/>
    <row r="998" ht="13.5" hidden="1" customHeight="1" x14ac:dyDescent="0.2"/>
    <row r="999" ht="13.5" hidden="1" customHeight="1" x14ac:dyDescent="0.2"/>
    <row r="1000" ht="13.5" hidden="1" customHeight="1" x14ac:dyDescent="0.2"/>
    <row r="1001" ht="13.5" hidden="1" customHeight="1" x14ac:dyDescent="0.2"/>
    <row r="1002" ht="13.5" hidden="1" customHeight="1" x14ac:dyDescent="0.2"/>
    <row r="1003" ht="13.5" hidden="1" customHeight="1" x14ac:dyDescent="0.2"/>
    <row r="1004" ht="13.5" hidden="1" customHeight="1" x14ac:dyDescent="0.2"/>
    <row r="1005" ht="13.5" hidden="1" customHeight="1" x14ac:dyDescent="0.2"/>
    <row r="1006" ht="13.5" hidden="1" customHeight="1" x14ac:dyDescent="0.2"/>
    <row r="1007" ht="13.5" hidden="1" customHeight="1" x14ac:dyDescent="0.2"/>
    <row r="1008" ht="13.5" hidden="1" customHeight="1" x14ac:dyDescent="0.2"/>
    <row r="1009" ht="13.5" hidden="1" customHeight="1" x14ac:dyDescent="0.2"/>
    <row r="1010" ht="13.5" hidden="1" customHeight="1" x14ac:dyDescent="0.2"/>
    <row r="1011" ht="13.5" hidden="1" customHeight="1" x14ac:dyDescent="0.2"/>
    <row r="1012" ht="13.5" hidden="1" customHeight="1" x14ac:dyDescent="0.2"/>
    <row r="1013" ht="13.5" hidden="1" customHeight="1" x14ac:dyDescent="0.2"/>
    <row r="1014" ht="13.5" hidden="1" customHeight="1" x14ac:dyDescent="0.2"/>
    <row r="1015" ht="13.5" hidden="1" customHeight="1" x14ac:dyDescent="0.2"/>
    <row r="1016" ht="13.5" hidden="1" customHeight="1" x14ac:dyDescent="0.2"/>
    <row r="1017" ht="13.5" hidden="1" customHeight="1" x14ac:dyDescent="0.2"/>
    <row r="1018" ht="13.5" hidden="1" customHeight="1" x14ac:dyDescent="0.2"/>
    <row r="1019" ht="13.5" hidden="1" customHeight="1" x14ac:dyDescent="0.2"/>
    <row r="1020" ht="13.5" hidden="1" customHeight="1" x14ac:dyDescent="0.2"/>
    <row r="1021" ht="13.5" hidden="1" customHeight="1" x14ac:dyDescent="0.2"/>
    <row r="1022" ht="13.5" hidden="1" customHeight="1" x14ac:dyDescent="0.2"/>
    <row r="1023" ht="13.5" hidden="1" customHeight="1" x14ac:dyDescent="0.2"/>
    <row r="1024" ht="13.5" hidden="1" customHeight="1" x14ac:dyDescent="0.2"/>
    <row r="1025" ht="13.5" hidden="1" customHeight="1" x14ac:dyDescent="0.2"/>
    <row r="1026" ht="13.5" hidden="1" customHeight="1" x14ac:dyDescent="0.2"/>
    <row r="1027" ht="13.5" hidden="1" customHeight="1" x14ac:dyDescent="0.2"/>
    <row r="1028" ht="13.5" hidden="1" customHeight="1" x14ac:dyDescent="0.2"/>
    <row r="1029" ht="13.5" hidden="1" customHeight="1" x14ac:dyDescent="0.2"/>
    <row r="1030" ht="13.5" hidden="1" customHeight="1" x14ac:dyDescent="0.2"/>
    <row r="1031" ht="13.5" hidden="1" customHeight="1" x14ac:dyDescent="0.2"/>
    <row r="1032" ht="13.5" hidden="1" customHeight="1" x14ac:dyDescent="0.2"/>
    <row r="1033" ht="13.5" hidden="1" customHeight="1" x14ac:dyDescent="0.2"/>
    <row r="1034" ht="13.5" hidden="1" customHeight="1" x14ac:dyDescent="0.2"/>
    <row r="1035" ht="13.5" hidden="1" customHeight="1" x14ac:dyDescent="0.2"/>
    <row r="1036" ht="13.5" hidden="1" customHeight="1" x14ac:dyDescent="0.2"/>
    <row r="1037" ht="13.5" hidden="1" customHeight="1" x14ac:dyDescent="0.2"/>
    <row r="1038" ht="13.5" hidden="1" customHeight="1" x14ac:dyDescent="0.2"/>
    <row r="1039" ht="13.5" hidden="1" customHeight="1" x14ac:dyDescent="0.2"/>
    <row r="1040" ht="13.5" hidden="1" customHeight="1" x14ac:dyDescent="0.2"/>
    <row r="1041" ht="13.5" hidden="1" customHeight="1" x14ac:dyDescent="0.2"/>
    <row r="1042" ht="13.5" hidden="1" customHeight="1" x14ac:dyDescent="0.2"/>
    <row r="1043" ht="13.5" hidden="1" customHeight="1" x14ac:dyDescent="0.2"/>
    <row r="1044" ht="13.5" hidden="1" customHeight="1" x14ac:dyDescent="0.2"/>
    <row r="1045" ht="13.5" hidden="1" customHeight="1" x14ac:dyDescent="0.2"/>
    <row r="1046" ht="13.5" hidden="1" customHeight="1" x14ac:dyDescent="0.2"/>
    <row r="1047" ht="13.5" hidden="1" customHeight="1" x14ac:dyDescent="0.2"/>
    <row r="1048" ht="13.5" hidden="1" customHeight="1" x14ac:dyDescent="0.2"/>
    <row r="1049" ht="13.5" hidden="1" customHeight="1" x14ac:dyDescent="0.2"/>
    <row r="1050" ht="13.5" hidden="1" customHeight="1" x14ac:dyDescent="0.2"/>
    <row r="1051" ht="13.5" hidden="1" customHeight="1" x14ac:dyDescent="0.2"/>
    <row r="1052" ht="13.5" hidden="1" customHeight="1" x14ac:dyDescent="0.2"/>
    <row r="1053" ht="13.5" hidden="1" customHeight="1" x14ac:dyDescent="0.2"/>
    <row r="1054" ht="13.5" hidden="1" customHeight="1" x14ac:dyDescent="0.2"/>
    <row r="1055" ht="13.5" hidden="1" customHeight="1" x14ac:dyDescent="0.2"/>
    <row r="1056" ht="13.5" hidden="1" customHeight="1" x14ac:dyDescent="0.2"/>
    <row r="1057" ht="13.5" hidden="1" customHeight="1" x14ac:dyDescent="0.2"/>
    <row r="1058" ht="13.5" hidden="1" customHeight="1" x14ac:dyDescent="0.2"/>
    <row r="1059" ht="13.5" hidden="1" customHeight="1" x14ac:dyDescent="0.2"/>
    <row r="1060" ht="13.5" hidden="1" customHeight="1" x14ac:dyDescent="0.2"/>
    <row r="1061" ht="13.5" hidden="1" customHeight="1" x14ac:dyDescent="0.2"/>
    <row r="1062" ht="13.5" hidden="1" customHeight="1" x14ac:dyDescent="0.2"/>
    <row r="1063" ht="13.5" hidden="1" customHeight="1" x14ac:dyDescent="0.2"/>
    <row r="1064" ht="13.5" hidden="1" customHeight="1" x14ac:dyDescent="0.2"/>
    <row r="1065" ht="13.5" hidden="1" customHeight="1" x14ac:dyDescent="0.2"/>
    <row r="1066" ht="13.5" hidden="1" customHeight="1" x14ac:dyDescent="0.2"/>
    <row r="1067" ht="13.5" hidden="1" customHeight="1" x14ac:dyDescent="0.2"/>
    <row r="1068" ht="13.5" hidden="1" customHeight="1" x14ac:dyDescent="0.2"/>
    <row r="1069" ht="13.5" hidden="1" customHeight="1" x14ac:dyDescent="0.2"/>
    <row r="1070" ht="13.5" hidden="1" customHeight="1" x14ac:dyDescent="0.2"/>
    <row r="1071" ht="13.5" hidden="1" customHeight="1" x14ac:dyDescent="0.2"/>
    <row r="1072" ht="13.5" hidden="1" customHeight="1" x14ac:dyDescent="0.2"/>
    <row r="1073" ht="13.5" hidden="1" customHeight="1" x14ac:dyDescent="0.2"/>
    <row r="1074" ht="13.5" hidden="1" customHeight="1" x14ac:dyDescent="0.2"/>
    <row r="1075" ht="13.5" hidden="1" customHeight="1" x14ac:dyDescent="0.2"/>
    <row r="1076" ht="13.5" hidden="1" customHeight="1" x14ac:dyDescent="0.2"/>
    <row r="1077" ht="13.5" hidden="1" customHeight="1" x14ac:dyDescent="0.2"/>
    <row r="1078" ht="13.5" hidden="1" customHeight="1" x14ac:dyDescent="0.2"/>
    <row r="1079" ht="13.5" hidden="1" customHeight="1" x14ac:dyDescent="0.2"/>
    <row r="1080" ht="13.5" hidden="1" customHeight="1" x14ac:dyDescent="0.2"/>
    <row r="1081" ht="13.5" hidden="1" customHeight="1" x14ac:dyDescent="0.2"/>
    <row r="1082" ht="13.5" hidden="1" customHeight="1" x14ac:dyDescent="0.2"/>
    <row r="1083" ht="13.5" hidden="1" customHeight="1" x14ac:dyDescent="0.2"/>
    <row r="1084" ht="13.5" hidden="1" customHeight="1" x14ac:dyDescent="0.2"/>
    <row r="1085" ht="13.5" hidden="1" customHeight="1" x14ac:dyDescent="0.2"/>
    <row r="1086" ht="13.5" hidden="1" customHeight="1" x14ac:dyDescent="0.2"/>
    <row r="1087" ht="13.5" hidden="1" customHeight="1" x14ac:dyDescent="0.2"/>
    <row r="1088" ht="13.5" hidden="1" customHeight="1" x14ac:dyDescent="0.2"/>
    <row r="1089" ht="13.5" hidden="1" customHeight="1" x14ac:dyDescent="0.2"/>
    <row r="1090" ht="13.5" hidden="1" customHeight="1" x14ac:dyDescent="0.2"/>
    <row r="1091" ht="13.5" hidden="1" customHeight="1" x14ac:dyDescent="0.2"/>
    <row r="1092" ht="13.5" hidden="1" customHeight="1" x14ac:dyDescent="0.2"/>
    <row r="1093" ht="13.5" hidden="1" customHeight="1" x14ac:dyDescent="0.2"/>
    <row r="1094" ht="13.5" hidden="1" customHeight="1" x14ac:dyDescent="0.2"/>
    <row r="1095" ht="13.5" hidden="1" customHeight="1" x14ac:dyDescent="0.2"/>
    <row r="1096" ht="13.5" hidden="1" customHeight="1" x14ac:dyDescent="0.2"/>
    <row r="1097" ht="13.5" hidden="1" customHeight="1" x14ac:dyDescent="0.2"/>
    <row r="1098" ht="13.5" hidden="1" customHeight="1" x14ac:dyDescent="0.2"/>
    <row r="1099" ht="13.5" hidden="1" customHeight="1" x14ac:dyDescent="0.2"/>
    <row r="1100" ht="13.5" hidden="1" customHeight="1" x14ac:dyDescent="0.2"/>
    <row r="1101" ht="13.5" hidden="1" customHeight="1" x14ac:dyDescent="0.2"/>
    <row r="1102" ht="13.5" hidden="1" customHeight="1" x14ac:dyDescent="0.2"/>
    <row r="1103" ht="13.5" hidden="1" customHeight="1" x14ac:dyDescent="0.2"/>
    <row r="1104" ht="13.5" hidden="1" customHeight="1" x14ac:dyDescent="0.2"/>
    <row r="1105" ht="13.5" hidden="1" customHeight="1" x14ac:dyDescent="0.2"/>
    <row r="1106" ht="13.5" hidden="1" customHeight="1" x14ac:dyDescent="0.2"/>
    <row r="1107" ht="13.5" hidden="1" customHeight="1" x14ac:dyDescent="0.2"/>
    <row r="1108" ht="13.5" hidden="1" customHeight="1" x14ac:dyDescent="0.2"/>
    <row r="1109" ht="13.5" hidden="1" customHeight="1" x14ac:dyDescent="0.2"/>
    <row r="1110" ht="13.5" hidden="1" customHeight="1" x14ac:dyDescent="0.2"/>
    <row r="1111" ht="13.5" hidden="1" customHeight="1" x14ac:dyDescent="0.2"/>
    <row r="1112" ht="13.5" hidden="1" customHeight="1" x14ac:dyDescent="0.2"/>
    <row r="1113" ht="13.5" hidden="1" customHeight="1" x14ac:dyDescent="0.2"/>
    <row r="1114" ht="13.5" hidden="1" customHeight="1" x14ac:dyDescent="0.2"/>
    <row r="1115" ht="13.5" hidden="1" customHeight="1" x14ac:dyDescent="0.2"/>
    <row r="1116" ht="13.5" hidden="1" customHeight="1" x14ac:dyDescent="0.2"/>
    <row r="1117" ht="13.5" hidden="1" customHeight="1" x14ac:dyDescent="0.2"/>
    <row r="1118" ht="13.5" hidden="1" customHeight="1" x14ac:dyDescent="0.2"/>
    <row r="1119" ht="13.5" hidden="1" customHeight="1" x14ac:dyDescent="0.2"/>
    <row r="1120" ht="13.5" hidden="1" customHeight="1" x14ac:dyDescent="0.2"/>
    <row r="1121" ht="13.5" hidden="1" customHeight="1" x14ac:dyDescent="0.2"/>
    <row r="1122" ht="13.5" hidden="1" customHeight="1" x14ac:dyDescent="0.2"/>
    <row r="1123" ht="13.5" hidden="1" customHeight="1" x14ac:dyDescent="0.2"/>
    <row r="1124" ht="13.5" hidden="1" customHeight="1" x14ac:dyDescent="0.2"/>
    <row r="1125" ht="13.5" hidden="1" customHeight="1" x14ac:dyDescent="0.2"/>
    <row r="1126" ht="13.5" hidden="1" customHeight="1" x14ac:dyDescent="0.2"/>
    <row r="1127" ht="13.5" hidden="1" customHeight="1" x14ac:dyDescent="0.2"/>
    <row r="1128" ht="13.5" hidden="1" customHeight="1" x14ac:dyDescent="0.2"/>
    <row r="1129" ht="13.5" hidden="1" customHeight="1" x14ac:dyDescent="0.2"/>
    <row r="1130" ht="13.5" hidden="1" customHeight="1" x14ac:dyDescent="0.2"/>
    <row r="1131" ht="13.5" hidden="1" customHeight="1" x14ac:dyDescent="0.2"/>
    <row r="1132" ht="13.5" hidden="1" customHeight="1" x14ac:dyDescent="0.2"/>
    <row r="1133" ht="13.5" hidden="1" customHeight="1" x14ac:dyDescent="0.2"/>
    <row r="1134" ht="13.5" hidden="1" customHeight="1" x14ac:dyDescent="0.2"/>
    <row r="1135" ht="13.5" hidden="1" customHeight="1" x14ac:dyDescent="0.2"/>
    <row r="1136" ht="13.5" hidden="1" customHeight="1" x14ac:dyDescent="0.2"/>
    <row r="1137" ht="13.5" hidden="1" customHeight="1" x14ac:dyDescent="0.2"/>
    <row r="1138" ht="13.5" hidden="1" customHeight="1" x14ac:dyDescent="0.2"/>
    <row r="1139" ht="13.5" hidden="1" customHeight="1" x14ac:dyDescent="0.2"/>
    <row r="1140" ht="13.5" hidden="1" customHeight="1" x14ac:dyDescent="0.2"/>
    <row r="1141" ht="13.5" hidden="1" customHeight="1" x14ac:dyDescent="0.2"/>
    <row r="1142" ht="13.5" hidden="1" customHeight="1" x14ac:dyDescent="0.2"/>
    <row r="1143" ht="13.5" hidden="1" customHeight="1" x14ac:dyDescent="0.2"/>
    <row r="1144" ht="13.5" hidden="1" customHeight="1" x14ac:dyDescent="0.2"/>
    <row r="1145" ht="13.5" hidden="1" customHeight="1" x14ac:dyDescent="0.2"/>
    <row r="1146" ht="13.5" hidden="1" customHeight="1" x14ac:dyDescent="0.2"/>
    <row r="1147" ht="13.5" hidden="1" customHeight="1" x14ac:dyDescent="0.2"/>
    <row r="1148" ht="13.5" hidden="1" customHeight="1" x14ac:dyDescent="0.2"/>
    <row r="1149" ht="13.5" hidden="1" customHeight="1" x14ac:dyDescent="0.2"/>
    <row r="1150" ht="13.5" hidden="1" customHeight="1" x14ac:dyDescent="0.2"/>
    <row r="1151" ht="13.5" hidden="1" customHeight="1" x14ac:dyDescent="0.2"/>
    <row r="1152" ht="13.5" hidden="1" customHeight="1" x14ac:dyDescent="0.2"/>
    <row r="1153" ht="13.5" hidden="1" customHeight="1" x14ac:dyDescent="0.2"/>
    <row r="1154" ht="13.5" hidden="1" customHeight="1" x14ac:dyDescent="0.2"/>
    <row r="1155" ht="13.5" hidden="1" customHeight="1" x14ac:dyDescent="0.2"/>
    <row r="1156" ht="13.5" hidden="1" customHeight="1" x14ac:dyDescent="0.2"/>
    <row r="1157" ht="13.5" hidden="1" customHeight="1" x14ac:dyDescent="0.2"/>
    <row r="1158" ht="13.5" hidden="1" customHeight="1" x14ac:dyDescent="0.2"/>
    <row r="1159" ht="13.5" hidden="1" customHeight="1" x14ac:dyDescent="0.2"/>
    <row r="1160" ht="13.5" hidden="1" customHeight="1" x14ac:dyDescent="0.2"/>
    <row r="1161" ht="13.5" hidden="1" customHeight="1" x14ac:dyDescent="0.2"/>
    <row r="1162" ht="13.5" hidden="1" customHeight="1" x14ac:dyDescent="0.2"/>
    <row r="1163" ht="13.5" hidden="1" customHeight="1" x14ac:dyDescent="0.2"/>
    <row r="1164" ht="13.5" hidden="1" customHeight="1" x14ac:dyDescent="0.2"/>
    <row r="1165" ht="13.5" hidden="1" customHeight="1" x14ac:dyDescent="0.2"/>
    <row r="1166" ht="13.5" hidden="1" customHeight="1" x14ac:dyDescent="0.2"/>
    <row r="1167" ht="13.5" hidden="1" customHeight="1" x14ac:dyDescent="0.2"/>
    <row r="1168" ht="13.5" hidden="1" customHeight="1" x14ac:dyDescent="0.2"/>
    <row r="1169" ht="13.5" hidden="1" customHeight="1" x14ac:dyDescent="0.2"/>
    <row r="1170" ht="13.5" hidden="1" customHeight="1" x14ac:dyDescent="0.2"/>
    <row r="1171" ht="13.5" hidden="1" customHeight="1" x14ac:dyDescent="0.2"/>
    <row r="1172" ht="13.5" hidden="1" customHeight="1" x14ac:dyDescent="0.2"/>
    <row r="1173" ht="13.5" hidden="1" customHeight="1" x14ac:dyDescent="0.2"/>
    <row r="1174" ht="13.5" hidden="1" customHeight="1" x14ac:dyDescent="0.2"/>
    <row r="1175" ht="13.5" hidden="1" customHeight="1" x14ac:dyDescent="0.2"/>
    <row r="1176" ht="13.5" hidden="1" customHeight="1" x14ac:dyDescent="0.2"/>
    <row r="1177" ht="13.5" hidden="1" customHeight="1" x14ac:dyDescent="0.2"/>
    <row r="1178" ht="13.5" hidden="1" customHeight="1" x14ac:dyDescent="0.2"/>
    <row r="1179" ht="13.5" hidden="1" customHeight="1" x14ac:dyDescent="0.2"/>
    <row r="1180" ht="13.5" hidden="1" customHeight="1" x14ac:dyDescent="0.2"/>
    <row r="1181" ht="13.5" hidden="1" customHeight="1" x14ac:dyDescent="0.2"/>
    <row r="1182" ht="13.5" hidden="1" customHeight="1" x14ac:dyDescent="0.2"/>
    <row r="1183" ht="13.5" hidden="1" customHeight="1" x14ac:dyDescent="0.2"/>
    <row r="1184" ht="13.5" hidden="1" customHeight="1" x14ac:dyDescent="0.2"/>
    <row r="1185" ht="13.5" hidden="1" customHeight="1" x14ac:dyDescent="0.2"/>
    <row r="1186" ht="13.5" hidden="1" customHeight="1" x14ac:dyDescent="0.2"/>
    <row r="1187" ht="13.5" hidden="1" customHeight="1" x14ac:dyDescent="0.2"/>
    <row r="1188" ht="13.5" hidden="1" customHeight="1" x14ac:dyDescent="0.2"/>
    <row r="1189" ht="13.5" hidden="1" customHeight="1" x14ac:dyDescent="0.2"/>
    <row r="1190" ht="13.5" hidden="1" customHeight="1" x14ac:dyDescent="0.2"/>
    <row r="1191" ht="13.5" hidden="1" customHeight="1" x14ac:dyDescent="0.2"/>
    <row r="1192" ht="13.5" hidden="1" customHeight="1" x14ac:dyDescent="0.2"/>
    <row r="1193" ht="13.5" hidden="1" customHeight="1" x14ac:dyDescent="0.2"/>
    <row r="1194" ht="13.5" hidden="1" customHeight="1" x14ac:dyDescent="0.2"/>
    <row r="1195" ht="13.5" hidden="1" customHeight="1" x14ac:dyDescent="0.2"/>
    <row r="1196" ht="13.5" hidden="1" customHeight="1" x14ac:dyDescent="0.2"/>
    <row r="1197" ht="13.5" hidden="1" customHeight="1" x14ac:dyDescent="0.2"/>
    <row r="1198" ht="13.5" hidden="1" customHeight="1" x14ac:dyDescent="0.2"/>
    <row r="1199" ht="13.5" hidden="1" customHeight="1" x14ac:dyDescent="0.2"/>
    <row r="1200" ht="13.5" hidden="1" customHeight="1" x14ac:dyDescent="0.2"/>
    <row r="1201" ht="13.5" hidden="1" customHeight="1" x14ac:dyDescent="0.2"/>
    <row r="1202" ht="13.5" hidden="1" customHeight="1" x14ac:dyDescent="0.2"/>
    <row r="1203" ht="13.5" hidden="1" customHeight="1" x14ac:dyDescent="0.2"/>
    <row r="1204" ht="13.5" hidden="1" customHeight="1" x14ac:dyDescent="0.2"/>
    <row r="1205" ht="13.5" hidden="1" customHeight="1" x14ac:dyDescent="0.2"/>
    <row r="1206" ht="13.5" hidden="1" customHeight="1" x14ac:dyDescent="0.2"/>
    <row r="1207" ht="13.5" hidden="1" customHeight="1" x14ac:dyDescent="0.2"/>
    <row r="1208" ht="13.5" hidden="1" customHeight="1" x14ac:dyDescent="0.2"/>
    <row r="1209" ht="13.5" hidden="1" customHeight="1" x14ac:dyDescent="0.2"/>
    <row r="1210" ht="13.5" hidden="1" customHeight="1" x14ac:dyDescent="0.2"/>
    <row r="1211" ht="13.5" hidden="1" customHeight="1" x14ac:dyDescent="0.2"/>
    <row r="1212" ht="13.5" hidden="1" customHeight="1" x14ac:dyDescent="0.2"/>
    <row r="1213" ht="13.5" hidden="1" customHeight="1" x14ac:dyDescent="0.2"/>
    <row r="1214" ht="13.5" hidden="1" customHeight="1" x14ac:dyDescent="0.2"/>
    <row r="1215" ht="13.5" hidden="1" customHeight="1" x14ac:dyDescent="0.2"/>
    <row r="1216" ht="13.5" hidden="1" customHeight="1" x14ac:dyDescent="0.2"/>
    <row r="1217" ht="13.5" hidden="1" customHeight="1" x14ac:dyDescent="0.2"/>
    <row r="1218" ht="13.5" hidden="1" customHeight="1" x14ac:dyDescent="0.2"/>
    <row r="1219" ht="13.5" hidden="1" customHeight="1" x14ac:dyDescent="0.2"/>
    <row r="1220" ht="13.5" hidden="1" customHeight="1" x14ac:dyDescent="0.2"/>
    <row r="1221" ht="13.5" hidden="1" customHeight="1" x14ac:dyDescent="0.2"/>
    <row r="1222" ht="13.5" hidden="1" customHeight="1" x14ac:dyDescent="0.2"/>
    <row r="1223" ht="13.5" hidden="1" customHeight="1" x14ac:dyDescent="0.2"/>
    <row r="1224" ht="13.5" hidden="1" customHeight="1" x14ac:dyDescent="0.2"/>
    <row r="1225" ht="13.5" hidden="1" customHeight="1" x14ac:dyDescent="0.2"/>
    <row r="1226" ht="13.5" hidden="1" customHeight="1" x14ac:dyDescent="0.2"/>
    <row r="1227" ht="13.5" hidden="1" customHeight="1" x14ac:dyDescent="0.2"/>
    <row r="1228" ht="13.5" hidden="1" customHeight="1" x14ac:dyDescent="0.2"/>
    <row r="1229" ht="13.5" hidden="1" customHeight="1" x14ac:dyDescent="0.2"/>
    <row r="1230" ht="13.5" hidden="1" customHeight="1" x14ac:dyDescent="0.2"/>
    <row r="1231" ht="13.5" hidden="1" customHeight="1" x14ac:dyDescent="0.2"/>
    <row r="1232" ht="13.5" hidden="1" customHeight="1" x14ac:dyDescent="0.2"/>
    <row r="1233" ht="13.5" hidden="1" customHeight="1" x14ac:dyDescent="0.2"/>
    <row r="1234" ht="13.5" hidden="1" customHeight="1" x14ac:dyDescent="0.2"/>
    <row r="1235" ht="13.5" hidden="1" customHeight="1" x14ac:dyDescent="0.2"/>
    <row r="1236" ht="13.5" hidden="1" customHeight="1" x14ac:dyDescent="0.2"/>
    <row r="1237" ht="13.5" hidden="1" customHeight="1" x14ac:dyDescent="0.2"/>
    <row r="1238" ht="13.5" hidden="1" customHeight="1" x14ac:dyDescent="0.2"/>
    <row r="1239" ht="13.5" hidden="1" customHeight="1" x14ac:dyDescent="0.2"/>
    <row r="1240" ht="13.5" hidden="1" customHeight="1" x14ac:dyDescent="0.2"/>
    <row r="1241" ht="13.5" hidden="1" customHeight="1" x14ac:dyDescent="0.2"/>
    <row r="1242" ht="13.5" hidden="1" customHeight="1" x14ac:dyDescent="0.2"/>
    <row r="1243" ht="13.5" hidden="1" customHeight="1" x14ac:dyDescent="0.2"/>
    <row r="1244" ht="13.5" hidden="1" customHeight="1" x14ac:dyDescent="0.2"/>
    <row r="1245" ht="13.5" hidden="1" customHeight="1" x14ac:dyDescent="0.2"/>
    <row r="1246" ht="13.5" hidden="1" customHeight="1" x14ac:dyDescent="0.2"/>
    <row r="1247" ht="13.5" hidden="1" customHeight="1" x14ac:dyDescent="0.2"/>
    <row r="1248" ht="13.5" hidden="1" customHeight="1" x14ac:dyDescent="0.2"/>
    <row r="1249" ht="13.5" hidden="1" customHeight="1" x14ac:dyDescent="0.2"/>
    <row r="1250" ht="13.5" hidden="1" customHeight="1" x14ac:dyDescent="0.2"/>
    <row r="1251" ht="13.5" hidden="1" customHeight="1" x14ac:dyDescent="0.2"/>
    <row r="1252" ht="13.5" hidden="1" customHeight="1" x14ac:dyDescent="0.2"/>
    <row r="1253" ht="13.5" hidden="1" customHeight="1" x14ac:dyDescent="0.2"/>
    <row r="1254" ht="13.5" hidden="1" customHeight="1" x14ac:dyDescent="0.2"/>
    <row r="1255" ht="13.5" hidden="1" customHeight="1" x14ac:dyDescent="0.2"/>
    <row r="1256" ht="13.5" hidden="1" customHeight="1" x14ac:dyDescent="0.2"/>
    <row r="1257" ht="13.5" hidden="1" customHeight="1" x14ac:dyDescent="0.2"/>
    <row r="1258" ht="13.5" hidden="1" customHeight="1" x14ac:dyDescent="0.2"/>
    <row r="1259" ht="13.5" hidden="1" customHeight="1" x14ac:dyDescent="0.2"/>
    <row r="1260" ht="13.5" hidden="1" customHeight="1" x14ac:dyDescent="0.2"/>
    <row r="1261" ht="13.5" hidden="1" customHeight="1" x14ac:dyDescent="0.2"/>
    <row r="1262" ht="13.5" hidden="1" customHeight="1" x14ac:dyDescent="0.2"/>
    <row r="1263" ht="13.5" hidden="1" customHeight="1" x14ac:dyDescent="0.2"/>
    <row r="1264" ht="13.5" hidden="1" customHeight="1" x14ac:dyDescent="0.2"/>
    <row r="1265" ht="13.5" hidden="1" customHeight="1" x14ac:dyDescent="0.2"/>
    <row r="1266" ht="13.5" hidden="1" customHeight="1" x14ac:dyDescent="0.2"/>
    <row r="1267" ht="13.5" hidden="1" customHeight="1" x14ac:dyDescent="0.2"/>
    <row r="1268" ht="13.5" hidden="1" customHeight="1" x14ac:dyDescent="0.2"/>
    <row r="1269" ht="13.5" hidden="1" customHeight="1" x14ac:dyDescent="0.2"/>
    <row r="1270" ht="13.5" hidden="1" customHeight="1" x14ac:dyDescent="0.2"/>
    <row r="1271" ht="13.5" hidden="1" customHeight="1" x14ac:dyDescent="0.2"/>
    <row r="1272" ht="13.5" hidden="1" customHeight="1" x14ac:dyDescent="0.2"/>
    <row r="1273" ht="13.5" hidden="1" customHeight="1" x14ac:dyDescent="0.2"/>
    <row r="1274" ht="13.5" hidden="1" customHeight="1" x14ac:dyDescent="0.2"/>
    <row r="1275" ht="13.5" hidden="1" customHeight="1" x14ac:dyDescent="0.2"/>
    <row r="1276" ht="13.5" hidden="1" customHeight="1" x14ac:dyDescent="0.2"/>
    <row r="1277" ht="13.5" hidden="1" customHeight="1" x14ac:dyDescent="0.2"/>
    <row r="1278" ht="13.5" hidden="1" customHeight="1" x14ac:dyDescent="0.2"/>
    <row r="1279" ht="13.5" hidden="1" customHeight="1" x14ac:dyDescent="0.2"/>
    <row r="1280" ht="13.5" hidden="1" customHeight="1" x14ac:dyDescent="0.2"/>
    <row r="1281" ht="13.5" hidden="1" customHeight="1" x14ac:dyDescent="0.2"/>
    <row r="1282" ht="13.5" hidden="1" customHeight="1" x14ac:dyDescent="0.2"/>
    <row r="1283" ht="13.5" hidden="1" customHeight="1" x14ac:dyDescent="0.2"/>
    <row r="1284" ht="13.5" hidden="1" customHeight="1" x14ac:dyDescent="0.2"/>
    <row r="1285" ht="13.5" hidden="1" customHeight="1" x14ac:dyDescent="0.2"/>
    <row r="1286" ht="13.5" hidden="1" customHeight="1" x14ac:dyDescent="0.2"/>
    <row r="1287" ht="13.5" hidden="1" customHeight="1" x14ac:dyDescent="0.2"/>
    <row r="1288" ht="13.5" hidden="1" customHeight="1" x14ac:dyDescent="0.2"/>
    <row r="1289" ht="13.5" hidden="1" customHeight="1" x14ac:dyDescent="0.2"/>
    <row r="1290" ht="13.5" hidden="1" customHeight="1" x14ac:dyDescent="0.2"/>
    <row r="1291" ht="13.5" hidden="1" customHeight="1" x14ac:dyDescent="0.2"/>
    <row r="1292" ht="13.5" hidden="1" customHeight="1" x14ac:dyDescent="0.2"/>
    <row r="1293" ht="13.5" hidden="1" customHeight="1" x14ac:dyDescent="0.2"/>
    <row r="1294" ht="13.5" hidden="1" customHeight="1" x14ac:dyDescent="0.2"/>
    <row r="1295" ht="13.5" hidden="1" customHeight="1" x14ac:dyDescent="0.2"/>
    <row r="1296" ht="13.5" hidden="1" customHeight="1" x14ac:dyDescent="0.2"/>
    <row r="1297" ht="13.5" hidden="1" customHeight="1" x14ac:dyDescent="0.2"/>
    <row r="1298" ht="13.5" hidden="1" customHeight="1" x14ac:dyDescent="0.2"/>
    <row r="1299" ht="13.5" hidden="1" customHeight="1" x14ac:dyDescent="0.2"/>
    <row r="1300" ht="13.5" hidden="1" customHeight="1" x14ac:dyDescent="0.2"/>
    <row r="1301" ht="13.5" hidden="1" customHeight="1" x14ac:dyDescent="0.2"/>
    <row r="1302" ht="13.5" hidden="1" customHeight="1" x14ac:dyDescent="0.2"/>
    <row r="1303" ht="13.5" hidden="1" customHeight="1" x14ac:dyDescent="0.2"/>
    <row r="1304" ht="13.5" hidden="1" customHeight="1" x14ac:dyDescent="0.2"/>
    <row r="1305" ht="13.5" hidden="1" customHeight="1" x14ac:dyDescent="0.2"/>
    <row r="1306" ht="13.5" hidden="1" customHeight="1" x14ac:dyDescent="0.2"/>
    <row r="1307" ht="13.5" hidden="1" customHeight="1" x14ac:dyDescent="0.2"/>
    <row r="1308" ht="13.5" hidden="1" customHeight="1" x14ac:dyDescent="0.2"/>
    <row r="1309" ht="13.5" hidden="1" customHeight="1" x14ac:dyDescent="0.2"/>
    <row r="1310" ht="13.5" hidden="1" customHeight="1" x14ac:dyDescent="0.2"/>
    <row r="1311" ht="13.5" hidden="1" customHeight="1" x14ac:dyDescent="0.2"/>
    <row r="1312" ht="13.5" hidden="1" customHeight="1" x14ac:dyDescent="0.2"/>
    <row r="1313" ht="13.5" hidden="1" customHeight="1" x14ac:dyDescent="0.2"/>
    <row r="1314" ht="13.5" hidden="1" customHeight="1" x14ac:dyDescent="0.2"/>
    <row r="1315" ht="13.5" hidden="1" customHeight="1" x14ac:dyDescent="0.2"/>
    <row r="1316" ht="13.5" hidden="1" customHeight="1" x14ac:dyDescent="0.2"/>
    <row r="1317" ht="13.5" hidden="1" customHeight="1" x14ac:dyDescent="0.2"/>
    <row r="1318" ht="13.5" hidden="1" customHeight="1" x14ac:dyDescent="0.2"/>
    <row r="1319" ht="13.5" hidden="1" customHeight="1" x14ac:dyDescent="0.2"/>
    <row r="1320" ht="13.5" hidden="1" customHeight="1" x14ac:dyDescent="0.2"/>
    <row r="1321" ht="13.5" hidden="1" customHeight="1" x14ac:dyDescent="0.2"/>
    <row r="1322" ht="13.5" hidden="1" customHeight="1" x14ac:dyDescent="0.2"/>
    <row r="1323" ht="13.5" hidden="1" customHeight="1" x14ac:dyDescent="0.2"/>
    <row r="1324" ht="13.5" hidden="1" customHeight="1" x14ac:dyDescent="0.2"/>
    <row r="1325" ht="13.5" hidden="1" customHeight="1" x14ac:dyDescent="0.2"/>
    <row r="1326" ht="13.5" hidden="1" customHeight="1" x14ac:dyDescent="0.2"/>
    <row r="1327" ht="13.5" hidden="1" customHeight="1" x14ac:dyDescent="0.2"/>
    <row r="1328" ht="13.5" hidden="1" customHeight="1" x14ac:dyDescent="0.2"/>
    <row r="1329" ht="13.5" hidden="1" customHeight="1" x14ac:dyDescent="0.2"/>
    <row r="1330" ht="13.5" hidden="1" customHeight="1" x14ac:dyDescent="0.2"/>
    <row r="1331" ht="13.5" hidden="1" customHeight="1" x14ac:dyDescent="0.2"/>
    <row r="1332" ht="13.5" hidden="1" customHeight="1" x14ac:dyDescent="0.2"/>
    <row r="1333" ht="13.5" hidden="1" customHeight="1" x14ac:dyDescent="0.2"/>
    <row r="1334" ht="13.5" hidden="1" customHeight="1" x14ac:dyDescent="0.2"/>
    <row r="1335" ht="13.5" hidden="1" customHeight="1" x14ac:dyDescent="0.2"/>
    <row r="1336" ht="13.5" hidden="1" customHeight="1" x14ac:dyDescent="0.2"/>
    <row r="1337" ht="13.5" hidden="1" customHeight="1" x14ac:dyDescent="0.2"/>
    <row r="1338" ht="13.5" hidden="1" customHeight="1" x14ac:dyDescent="0.2"/>
    <row r="1339" ht="13.5" hidden="1" customHeight="1" x14ac:dyDescent="0.2"/>
    <row r="1340" ht="13.5" hidden="1" customHeight="1" x14ac:dyDescent="0.2"/>
    <row r="1341" ht="13.5" hidden="1" customHeight="1" x14ac:dyDescent="0.2"/>
    <row r="1342" ht="13.5" hidden="1" customHeight="1" x14ac:dyDescent="0.2"/>
    <row r="1343" ht="13.5" hidden="1" customHeight="1" x14ac:dyDescent="0.2"/>
    <row r="1344" ht="13.5" hidden="1" customHeight="1" x14ac:dyDescent="0.2"/>
    <row r="1345" ht="13.5" hidden="1" customHeight="1" x14ac:dyDescent="0.2"/>
    <row r="1346" ht="13.5" hidden="1" customHeight="1" x14ac:dyDescent="0.2"/>
    <row r="1347" ht="13.5" hidden="1" customHeight="1" x14ac:dyDescent="0.2"/>
    <row r="1348" ht="13.5" hidden="1" customHeight="1" x14ac:dyDescent="0.2"/>
    <row r="1349" ht="13.5" hidden="1" customHeight="1" x14ac:dyDescent="0.2"/>
    <row r="1350" ht="13.5" hidden="1" customHeight="1" x14ac:dyDescent="0.2"/>
    <row r="1351" ht="13.5" hidden="1" customHeight="1" x14ac:dyDescent="0.2"/>
    <row r="1352" ht="13.5" hidden="1" customHeight="1" x14ac:dyDescent="0.2"/>
    <row r="1353" ht="13.5" hidden="1" customHeight="1" x14ac:dyDescent="0.2"/>
    <row r="1354" ht="13.5" hidden="1" customHeight="1" x14ac:dyDescent="0.2"/>
    <row r="1355" ht="13.5" hidden="1" customHeight="1" x14ac:dyDescent="0.2"/>
    <row r="1356" ht="13.5" hidden="1" customHeight="1" x14ac:dyDescent="0.2"/>
    <row r="1357" ht="13.5" hidden="1" customHeight="1" x14ac:dyDescent="0.2"/>
    <row r="1358" ht="13.5" hidden="1" customHeight="1" x14ac:dyDescent="0.2"/>
    <row r="1359" ht="13.5" hidden="1" customHeight="1" x14ac:dyDescent="0.2"/>
    <row r="1360" ht="13.5" hidden="1" customHeight="1" x14ac:dyDescent="0.2"/>
    <row r="1361" ht="13.5" hidden="1" customHeight="1" x14ac:dyDescent="0.2"/>
    <row r="1362" ht="13.5" hidden="1" customHeight="1" x14ac:dyDescent="0.2"/>
    <row r="1363" ht="13.5" hidden="1" customHeight="1" x14ac:dyDescent="0.2"/>
    <row r="1364" ht="13.5" hidden="1" customHeight="1" x14ac:dyDescent="0.2"/>
    <row r="1365" ht="13.5" hidden="1" customHeight="1" x14ac:dyDescent="0.2"/>
    <row r="1366" ht="13.5" hidden="1" customHeight="1" x14ac:dyDescent="0.2"/>
    <row r="1367" ht="13.5" hidden="1" customHeight="1" x14ac:dyDescent="0.2"/>
    <row r="1368" ht="13.5" hidden="1" customHeight="1" x14ac:dyDescent="0.2"/>
    <row r="1369" ht="13.5" hidden="1" customHeight="1" x14ac:dyDescent="0.2"/>
    <row r="1370" ht="13.5" hidden="1" customHeight="1" x14ac:dyDescent="0.2"/>
    <row r="1371" ht="13.5" hidden="1" customHeight="1" x14ac:dyDescent="0.2"/>
    <row r="1372" ht="13.5" hidden="1" customHeight="1" x14ac:dyDescent="0.2"/>
    <row r="1373" ht="13.5" hidden="1" customHeight="1" x14ac:dyDescent="0.2"/>
    <row r="1374" ht="13.5" hidden="1" customHeight="1" x14ac:dyDescent="0.2"/>
    <row r="1375" ht="13.5" hidden="1" customHeight="1" x14ac:dyDescent="0.2"/>
    <row r="1376" ht="13.5" hidden="1" customHeight="1" x14ac:dyDescent="0.2"/>
    <row r="1377" ht="13.5" hidden="1" customHeight="1" x14ac:dyDescent="0.2"/>
    <row r="1378" ht="13.5" hidden="1" customHeight="1" x14ac:dyDescent="0.2"/>
    <row r="1379" ht="13.5" hidden="1" customHeight="1" x14ac:dyDescent="0.2"/>
    <row r="1380" ht="13.5" hidden="1" customHeight="1" x14ac:dyDescent="0.2"/>
    <row r="1381" ht="13.5" hidden="1" customHeight="1" x14ac:dyDescent="0.2"/>
    <row r="1382" ht="13.5" hidden="1" customHeight="1" x14ac:dyDescent="0.2"/>
    <row r="1383" ht="13.5" hidden="1" customHeight="1" x14ac:dyDescent="0.2"/>
    <row r="1384" ht="13.5" hidden="1" customHeight="1" x14ac:dyDescent="0.2"/>
    <row r="1385" ht="13.5" hidden="1" customHeight="1" x14ac:dyDescent="0.2"/>
    <row r="1386" ht="13.5" hidden="1" customHeight="1" x14ac:dyDescent="0.2"/>
    <row r="1387" ht="13.5" hidden="1" customHeight="1" x14ac:dyDescent="0.2"/>
    <row r="1388" ht="13.5" hidden="1" customHeight="1" x14ac:dyDescent="0.2"/>
    <row r="1389" ht="13.5" hidden="1" customHeight="1" x14ac:dyDescent="0.2"/>
    <row r="1390" ht="13.5" hidden="1" customHeight="1" x14ac:dyDescent="0.2"/>
    <row r="1391" ht="13.5" hidden="1" customHeight="1" x14ac:dyDescent="0.2"/>
    <row r="1392" ht="13.5" hidden="1" customHeight="1" x14ac:dyDescent="0.2"/>
    <row r="1393" ht="13.5" hidden="1" customHeight="1" x14ac:dyDescent="0.2"/>
    <row r="1394" ht="13.5" hidden="1" customHeight="1" x14ac:dyDescent="0.2"/>
    <row r="1395" ht="13.5" hidden="1" customHeight="1" x14ac:dyDescent="0.2"/>
    <row r="1396" ht="13.5" hidden="1" customHeight="1" x14ac:dyDescent="0.2"/>
    <row r="1397" ht="13.5" hidden="1" customHeight="1" x14ac:dyDescent="0.2"/>
    <row r="1398" ht="13.5" hidden="1" customHeight="1" x14ac:dyDescent="0.2"/>
    <row r="1399" ht="13.5" hidden="1" customHeight="1" x14ac:dyDescent="0.2"/>
    <row r="1400" ht="13.5" hidden="1" customHeight="1" x14ac:dyDescent="0.2"/>
    <row r="1401" ht="13.5" hidden="1" customHeight="1" x14ac:dyDescent="0.2"/>
    <row r="1402" ht="13.5" hidden="1" customHeight="1" x14ac:dyDescent="0.2"/>
    <row r="1403" ht="13.5" hidden="1" customHeight="1" x14ac:dyDescent="0.2"/>
    <row r="1404" ht="13.5" hidden="1" customHeight="1" x14ac:dyDescent="0.2"/>
    <row r="1405" ht="13.5" hidden="1" customHeight="1" x14ac:dyDescent="0.2"/>
    <row r="1406" ht="13.5" hidden="1" customHeight="1" x14ac:dyDescent="0.2"/>
    <row r="1407" ht="13.5" hidden="1" customHeight="1" x14ac:dyDescent="0.2"/>
    <row r="1408" ht="13.5" hidden="1" customHeight="1" x14ac:dyDescent="0.2"/>
    <row r="1409" ht="13.5" hidden="1" customHeight="1" x14ac:dyDescent="0.2"/>
    <row r="1410" ht="13.5" hidden="1" customHeight="1" x14ac:dyDescent="0.2"/>
    <row r="1411" ht="13.5" hidden="1" customHeight="1" x14ac:dyDescent="0.2"/>
    <row r="1412" ht="13.5" hidden="1" customHeight="1" x14ac:dyDescent="0.2"/>
    <row r="1413" ht="13.5" hidden="1" customHeight="1" x14ac:dyDescent="0.2"/>
    <row r="1414" ht="13.5" hidden="1" customHeight="1" x14ac:dyDescent="0.2"/>
    <row r="1415" ht="13.5" hidden="1" customHeight="1" x14ac:dyDescent="0.2"/>
    <row r="1416" ht="13.5" hidden="1" customHeight="1" x14ac:dyDescent="0.2"/>
    <row r="1417" ht="13.5" hidden="1" customHeight="1" x14ac:dyDescent="0.2"/>
    <row r="1418" ht="13.5" hidden="1" customHeight="1" x14ac:dyDescent="0.2"/>
    <row r="1419" ht="13.5" hidden="1" customHeight="1" x14ac:dyDescent="0.2"/>
    <row r="1420" ht="13.5" hidden="1" customHeight="1" x14ac:dyDescent="0.2"/>
    <row r="1421" ht="13.5" hidden="1" customHeight="1" x14ac:dyDescent="0.2"/>
    <row r="1422" ht="13.5" hidden="1" customHeight="1" x14ac:dyDescent="0.2"/>
    <row r="1423" ht="13.5" hidden="1" customHeight="1" x14ac:dyDescent="0.2"/>
    <row r="1424" ht="13.5" hidden="1" customHeight="1" x14ac:dyDescent="0.2"/>
    <row r="1425" ht="13.5" hidden="1" customHeight="1" x14ac:dyDescent="0.2"/>
    <row r="1426" ht="13.5" hidden="1" customHeight="1" x14ac:dyDescent="0.2"/>
    <row r="1427" ht="13.5" hidden="1" customHeight="1" x14ac:dyDescent="0.2"/>
    <row r="1428" ht="13.5" hidden="1" customHeight="1" x14ac:dyDescent="0.2"/>
    <row r="1429" ht="13.5" hidden="1" customHeight="1" x14ac:dyDescent="0.2"/>
    <row r="1430" ht="13.5" hidden="1" customHeight="1" x14ac:dyDescent="0.2"/>
    <row r="1431" ht="13.5" hidden="1" customHeight="1" x14ac:dyDescent="0.2"/>
    <row r="1432" ht="13.5" hidden="1" customHeight="1" x14ac:dyDescent="0.2"/>
    <row r="1433" ht="13.5" hidden="1" customHeight="1" x14ac:dyDescent="0.2"/>
    <row r="1434" ht="13.5" hidden="1" customHeight="1" x14ac:dyDescent="0.2"/>
    <row r="1435" ht="13.5" hidden="1" customHeight="1" x14ac:dyDescent="0.2"/>
    <row r="1436" ht="13.5" hidden="1" customHeight="1" x14ac:dyDescent="0.2"/>
    <row r="1437" ht="13.5" hidden="1" customHeight="1" x14ac:dyDescent="0.2"/>
    <row r="1438" ht="13.5" hidden="1" customHeight="1" x14ac:dyDescent="0.2"/>
    <row r="1439" ht="13.5" hidden="1" customHeight="1" x14ac:dyDescent="0.2"/>
    <row r="1440" ht="13.5" hidden="1" customHeight="1" x14ac:dyDescent="0.2"/>
    <row r="1441" ht="13.5" hidden="1" customHeight="1" x14ac:dyDescent="0.2"/>
    <row r="1442" ht="13.5" hidden="1" customHeight="1" x14ac:dyDescent="0.2"/>
    <row r="1443" ht="13.5" hidden="1" customHeight="1" x14ac:dyDescent="0.2"/>
    <row r="1444" ht="13.5" hidden="1" customHeight="1" x14ac:dyDescent="0.2"/>
    <row r="1445" ht="13.5" hidden="1" customHeight="1" x14ac:dyDescent="0.2"/>
    <row r="1446" ht="13.5" hidden="1" customHeight="1" x14ac:dyDescent="0.2"/>
    <row r="1447" ht="13.5" hidden="1" customHeight="1" x14ac:dyDescent="0.2"/>
    <row r="1448" ht="13.5" hidden="1" customHeight="1" x14ac:dyDescent="0.2"/>
    <row r="1449" ht="13.5" hidden="1" customHeight="1" x14ac:dyDescent="0.2"/>
    <row r="1450" ht="13.5" hidden="1" customHeight="1" x14ac:dyDescent="0.2"/>
    <row r="1451" ht="13.5" hidden="1" customHeight="1" x14ac:dyDescent="0.2"/>
    <row r="1452" ht="13.5" hidden="1" customHeight="1" x14ac:dyDescent="0.2"/>
    <row r="1453" ht="13.5" hidden="1" customHeight="1" x14ac:dyDescent="0.2"/>
    <row r="1454" ht="13.5" hidden="1" customHeight="1" x14ac:dyDescent="0.2"/>
    <row r="1455" ht="13.5" hidden="1" customHeight="1" x14ac:dyDescent="0.2"/>
    <row r="1456" ht="13.5" hidden="1" customHeight="1" x14ac:dyDescent="0.2"/>
    <row r="1457" ht="13.5" hidden="1" customHeight="1" x14ac:dyDescent="0.2"/>
    <row r="1458" ht="13.5" hidden="1" customHeight="1" x14ac:dyDescent="0.2"/>
    <row r="1459" ht="13.5" hidden="1" customHeight="1" x14ac:dyDescent="0.2"/>
    <row r="1460" ht="13.5" hidden="1" customHeight="1" x14ac:dyDescent="0.2"/>
    <row r="1461" ht="13.5" hidden="1" customHeight="1" x14ac:dyDescent="0.2"/>
    <row r="1462" ht="13.5" hidden="1" customHeight="1" x14ac:dyDescent="0.2"/>
    <row r="1463" ht="13.5" hidden="1" customHeight="1" x14ac:dyDescent="0.2"/>
    <row r="1464" ht="13.5" hidden="1" customHeight="1" x14ac:dyDescent="0.2"/>
    <row r="1465" ht="13.5" hidden="1" customHeight="1" x14ac:dyDescent="0.2"/>
    <row r="1466" ht="13.5" hidden="1" customHeight="1" x14ac:dyDescent="0.2"/>
    <row r="1467" ht="13.5" hidden="1" customHeight="1" x14ac:dyDescent="0.2"/>
    <row r="1468" ht="13.5" hidden="1" customHeight="1" x14ac:dyDescent="0.2"/>
    <row r="1469" ht="13.5" hidden="1" customHeight="1" x14ac:dyDescent="0.2"/>
    <row r="1470" ht="13.5" hidden="1" customHeight="1" x14ac:dyDescent="0.2"/>
    <row r="1471" ht="13.5" hidden="1" customHeight="1" x14ac:dyDescent="0.2"/>
    <row r="1472" ht="13.5" hidden="1" customHeight="1" x14ac:dyDescent="0.2"/>
    <row r="1473" ht="13.5" hidden="1" customHeight="1" x14ac:dyDescent="0.2"/>
    <row r="1474" ht="13.5" hidden="1" customHeight="1" x14ac:dyDescent="0.2"/>
    <row r="1475" ht="13.5" hidden="1" customHeight="1" x14ac:dyDescent="0.2"/>
    <row r="1476" ht="13.5" hidden="1" customHeight="1" x14ac:dyDescent="0.2"/>
    <row r="1477" ht="13.5" hidden="1" customHeight="1" x14ac:dyDescent="0.2"/>
    <row r="1478" ht="13.5" hidden="1" customHeight="1" x14ac:dyDescent="0.2"/>
    <row r="1479" ht="13.5" hidden="1" customHeight="1" x14ac:dyDescent="0.2"/>
    <row r="1480" ht="13.5" hidden="1" customHeight="1" x14ac:dyDescent="0.2"/>
    <row r="1481" ht="13.5" hidden="1" customHeight="1" x14ac:dyDescent="0.2"/>
    <row r="1482" ht="13.5" hidden="1" customHeight="1" x14ac:dyDescent="0.2"/>
    <row r="1483" ht="13.5" hidden="1" customHeight="1" x14ac:dyDescent="0.2"/>
    <row r="1484" ht="13.5" hidden="1" customHeight="1" x14ac:dyDescent="0.2"/>
    <row r="1485" ht="13.5" hidden="1" customHeight="1" x14ac:dyDescent="0.2"/>
    <row r="1486" ht="13.5" hidden="1" customHeight="1" x14ac:dyDescent="0.2"/>
    <row r="1487" ht="13.5" hidden="1" customHeight="1" x14ac:dyDescent="0.2"/>
    <row r="1488" ht="13.5" hidden="1" customHeight="1" x14ac:dyDescent="0.2"/>
    <row r="1489" ht="13.5" hidden="1" customHeight="1" x14ac:dyDescent="0.2"/>
    <row r="1490" ht="13.5" hidden="1" customHeight="1" x14ac:dyDescent="0.2"/>
    <row r="1491" ht="13.5" hidden="1" customHeight="1" x14ac:dyDescent="0.2"/>
    <row r="1492" ht="13.5" hidden="1" customHeight="1" x14ac:dyDescent="0.2"/>
    <row r="1493" ht="13.5" hidden="1" customHeight="1" x14ac:dyDescent="0.2"/>
    <row r="1494" ht="13.5" hidden="1" customHeight="1" x14ac:dyDescent="0.2"/>
    <row r="1495" ht="13.5" hidden="1" customHeight="1" x14ac:dyDescent="0.2"/>
    <row r="1496" ht="13.5" hidden="1" customHeight="1" x14ac:dyDescent="0.2"/>
    <row r="1497" ht="13.5" hidden="1" customHeight="1" x14ac:dyDescent="0.2"/>
    <row r="1498" ht="13.5" hidden="1" customHeight="1" x14ac:dyDescent="0.2"/>
    <row r="1499" ht="13.5" hidden="1" customHeight="1" x14ac:dyDescent="0.2"/>
    <row r="1500" ht="13.5" hidden="1" customHeight="1" x14ac:dyDescent="0.2"/>
    <row r="1501" ht="13.5" hidden="1" customHeight="1" x14ac:dyDescent="0.2"/>
    <row r="1502" ht="13.5" hidden="1" customHeight="1" x14ac:dyDescent="0.2"/>
    <row r="1503" ht="13.5" hidden="1" customHeight="1" x14ac:dyDescent="0.2"/>
    <row r="1504" ht="13.5" hidden="1" customHeight="1" x14ac:dyDescent="0.2"/>
    <row r="1505" ht="13.5" hidden="1" customHeight="1" x14ac:dyDescent="0.2"/>
    <row r="1506" ht="13.5" hidden="1" customHeight="1" x14ac:dyDescent="0.2"/>
    <row r="1507" ht="13.5" hidden="1" customHeight="1" x14ac:dyDescent="0.2"/>
    <row r="1508" ht="13.5" hidden="1" customHeight="1" x14ac:dyDescent="0.2"/>
    <row r="1509" ht="13.5" hidden="1" customHeight="1" x14ac:dyDescent="0.2"/>
    <row r="1510" ht="13.5" hidden="1" customHeight="1" x14ac:dyDescent="0.2"/>
    <row r="1511" ht="13.5" hidden="1" customHeight="1" x14ac:dyDescent="0.2"/>
    <row r="1512" ht="13.5" hidden="1" customHeight="1" x14ac:dyDescent="0.2"/>
    <row r="1513" ht="13.5" hidden="1" customHeight="1" x14ac:dyDescent="0.2"/>
    <row r="1514" ht="13.5" hidden="1" customHeight="1" x14ac:dyDescent="0.2"/>
    <row r="1515" ht="13.5" hidden="1" customHeight="1" x14ac:dyDescent="0.2"/>
    <row r="1516" ht="13.5" hidden="1" customHeight="1" x14ac:dyDescent="0.2"/>
    <row r="1517" ht="13.5" hidden="1" customHeight="1" x14ac:dyDescent="0.2"/>
    <row r="1518" ht="13.5" hidden="1" customHeight="1" x14ac:dyDescent="0.2"/>
    <row r="1519" ht="13.5" hidden="1" customHeight="1" x14ac:dyDescent="0.2"/>
    <row r="1520" ht="13.5" hidden="1" customHeight="1" x14ac:dyDescent="0.2"/>
    <row r="1521" ht="13.5" hidden="1" customHeight="1" x14ac:dyDescent="0.2"/>
    <row r="1522" ht="13.5" hidden="1" customHeight="1" x14ac:dyDescent="0.2"/>
    <row r="1523" ht="13.5" hidden="1" customHeight="1" x14ac:dyDescent="0.2"/>
    <row r="1524" ht="13.5" hidden="1" customHeight="1" x14ac:dyDescent="0.2"/>
    <row r="1525" ht="13.5" hidden="1" customHeight="1" x14ac:dyDescent="0.2"/>
    <row r="1526" ht="13.5" hidden="1" customHeight="1" x14ac:dyDescent="0.2"/>
    <row r="1527" ht="13.5" hidden="1" customHeight="1" x14ac:dyDescent="0.2"/>
    <row r="1528" ht="13.5" hidden="1" customHeight="1" x14ac:dyDescent="0.2"/>
    <row r="1529" ht="13.5" hidden="1" customHeight="1" x14ac:dyDescent="0.2"/>
    <row r="1530" ht="13.5" hidden="1" customHeight="1" x14ac:dyDescent="0.2"/>
    <row r="1531" ht="13.5" hidden="1" customHeight="1" x14ac:dyDescent="0.2"/>
    <row r="1532" ht="13.5" hidden="1" customHeight="1" x14ac:dyDescent="0.2"/>
    <row r="1533" ht="13.5" hidden="1" customHeight="1" x14ac:dyDescent="0.2"/>
    <row r="1534" ht="13.5" hidden="1" customHeight="1" x14ac:dyDescent="0.2"/>
    <row r="1535" ht="13.5" hidden="1" customHeight="1" x14ac:dyDescent="0.2"/>
    <row r="1536" ht="13.5" hidden="1" customHeight="1" x14ac:dyDescent="0.2"/>
    <row r="1537" ht="13.5" hidden="1" customHeight="1" x14ac:dyDescent="0.2"/>
    <row r="1538" ht="13.5" hidden="1" customHeight="1" x14ac:dyDescent="0.2"/>
    <row r="1539" ht="13.5" hidden="1" customHeight="1" x14ac:dyDescent="0.2"/>
    <row r="1540" ht="13.5" hidden="1" customHeight="1" x14ac:dyDescent="0.2"/>
    <row r="1541" ht="13.5" hidden="1" customHeight="1" x14ac:dyDescent="0.2"/>
    <row r="1542" ht="13.5" hidden="1" customHeight="1" x14ac:dyDescent="0.2"/>
    <row r="1543" ht="13.5" hidden="1" customHeight="1" x14ac:dyDescent="0.2"/>
    <row r="1544" ht="13.5" hidden="1" customHeight="1" x14ac:dyDescent="0.2"/>
    <row r="1545" ht="13.5" hidden="1" customHeight="1" x14ac:dyDescent="0.2"/>
    <row r="1546" ht="13.5" hidden="1" customHeight="1" x14ac:dyDescent="0.2"/>
    <row r="1547" ht="13.5" hidden="1" customHeight="1" x14ac:dyDescent="0.2"/>
    <row r="1548" ht="13.5" hidden="1" customHeight="1" x14ac:dyDescent="0.2"/>
    <row r="1549" ht="13.5" hidden="1" customHeight="1" x14ac:dyDescent="0.2"/>
    <row r="1550" ht="13.5" hidden="1" customHeight="1" x14ac:dyDescent="0.2"/>
    <row r="1551" ht="13.5" hidden="1" customHeight="1" x14ac:dyDescent="0.2"/>
    <row r="1552" ht="13.5" hidden="1" customHeight="1" x14ac:dyDescent="0.2"/>
    <row r="1553" ht="13.5" hidden="1" customHeight="1" x14ac:dyDescent="0.2"/>
    <row r="1554" ht="13.5" hidden="1" customHeight="1" x14ac:dyDescent="0.2"/>
    <row r="1555" ht="13.5" hidden="1" customHeight="1" x14ac:dyDescent="0.2"/>
    <row r="1556" ht="13.5" hidden="1" customHeight="1" x14ac:dyDescent="0.2"/>
    <row r="1557" ht="13.5" hidden="1" customHeight="1" x14ac:dyDescent="0.2"/>
    <row r="1558" ht="13.5" hidden="1" customHeight="1" x14ac:dyDescent="0.2"/>
    <row r="1559" ht="13.5" hidden="1" customHeight="1" x14ac:dyDescent="0.2"/>
  </sheetData>
  <sheetProtection algorithmName="SHA-512" hashValue="Y2bgRI5zJ1oZ1Oyc8WFpws9Oxci5YCaU9nTKbW42fexW14rkzMPmc0wQidhLUqdbA2dtQmY/vdP0ZHiLDoQe+g==" saltValue="fTzVaP2iBcq/m+tQvcbPIQ==" spinCount="100000" sheet="1" objects="1" scenarios="1" formatRows="0" selectLockedCells="1"/>
  <customSheetViews>
    <customSheetView guid="{6FB98A3E-7EBA-4E9F-A075-0F34D8C5F91F}" showPageBreaks="1" showRowCol="0" hiddenRows="1" hiddenColumns="1" view="pageLayout" topLeftCell="A37">
      <selection activeCell="I40" sqref="I40"/>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28">
      <selection activeCell="H39" sqref="H39"/>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28">
      <selection activeCell="F41" sqref="F41"/>
      <pageMargins left="0.75" right="0.75" top="0.75" bottom="1" header="0.5" footer="0.5"/>
      <pageSetup scale="88"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37">
      <selection activeCell="I40" sqref="I40"/>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topLeftCell="A29">
      <selection activeCell="H40" sqref="H40"/>
      <pageMargins left="0.75" right="0.75" top="0.75" bottom="1" header="0.5" footer="0.5"/>
      <pageSetup scale="88"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F22 F24:F40">
    <cfRule type="expression" dxfId="190" priority="1">
      <formula>AND(E15 = "Yes")</formula>
    </cfRule>
    <cfRule type="expression" dxfId="189" priority="2">
      <formula>AND(OR(E15 = "No", E15= "Partial Compliance", E15="Not Applicable"), F15 = "")</formula>
    </cfRule>
  </conditionalFormatting>
  <dataValidations count="1">
    <dataValidation type="list" allowBlank="1" showInputMessage="1" showErrorMessage="1" sqref="E15:E22 E24:E40">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D193"/>
  <sheetViews>
    <sheetView topLeftCell="B7" zoomScaleNormal="100" workbookViewId="0">
      <selection activeCell="E15" sqref="E15"/>
    </sheetView>
  </sheetViews>
  <sheetFormatPr defaultColWidth="0" defaultRowHeight="12.75" zeroHeight="1" x14ac:dyDescent="0.2"/>
  <cols>
    <col min="1" max="1" width="2.85546875" style="10" hidden="1" customWidth="1"/>
    <col min="2" max="2" width="8.5703125" style="14" customWidth="1"/>
    <col min="3" max="3" width="2.85546875" style="14" hidden="1" customWidth="1"/>
    <col min="4" max="4" width="69.7109375" style="10" customWidth="1"/>
    <col min="5" max="5" width="13.7109375" style="14" customWidth="1"/>
    <col min="6" max="6" width="39.28515625" style="14" bestFit="1" customWidth="1"/>
    <col min="7" max="7" width="0.5703125" style="15" customWidth="1"/>
    <col min="8" max="8" width="11.140625" style="10" hidden="1" customWidth="1"/>
    <col min="9" max="16383" width="0" style="10" hidden="1"/>
    <col min="16384" max="16384" width="18" style="10" hidden="1" customWidth="1"/>
  </cols>
  <sheetData>
    <row r="1" spans="1:8 16384:16384" s="9" customFormat="1" ht="24.75" customHeight="1" x14ac:dyDescent="0.3">
      <c r="A1" s="16"/>
      <c r="B1" s="7" t="s">
        <v>76</v>
      </c>
      <c r="D1" s="182" t="str">
        <f>AgencyName</f>
        <v>AGENCY NAME</v>
      </c>
      <c r="E1" s="2"/>
      <c r="F1" s="2"/>
      <c r="G1" s="3"/>
      <c r="XFD1" s="9" t="s">
        <v>773</v>
      </c>
    </row>
    <row r="2" spans="1:8 16384:16384" s="9" customFormat="1" x14ac:dyDescent="0.2">
      <c r="A2" s="16"/>
      <c r="B2" s="1"/>
      <c r="C2" s="1"/>
      <c r="D2" s="1"/>
      <c r="E2" s="2"/>
      <c r="F2" s="2"/>
      <c r="G2" s="3"/>
    </row>
    <row r="3" spans="1:8 16384:16384" s="9" customFormat="1" x14ac:dyDescent="0.2">
      <c r="A3" s="16"/>
      <c r="B3" s="2"/>
      <c r="C3" s="2"/>
      <c r="D3" s="4"/>
      <c r="E3" s="2"/>
      <c r="F3" s="2"/>
      <c r="G3" s="3"/>
    </row>
    <row r="4" spans="1:8 16384:16384" s="9" customFormat="1" ht="16.5" x14ac:dyDescent="0.25">
      <c r="A4" s="16"/>
      <c r="B4" s="216" t="str">
        <f>Page_Heading</f>
        <v>NEW YORK CITY COMPTROLLER'S OFFICE
CALENDAR YEAR 2020 CHECKLIST
AGENCY EVALUATION OF INTERNAL CONTROLS
DIRECTIVE # 1</v>
      </c>
      <c r="C4" s="216"/>
      <c r="D4" s="216"/>
      <c r="E4" s="216"/>
      <c r="F4" s="216"/>
      <c r="G4" s="62"/>
    </row>
    <row r="5" spans="1:8 16384:16384" s="9" customFormat="1" ht="16.5" x14ac:dyDescent="0.25">
      <c r="A5" s="16"/>
      <c r="B5" s="216"/>
      <c r="C5" s="216"/>
      <c r="D5" s="216"/>
      <c r="E5" s="216"/>
      <c r="F5" s="216"/>
      <c r="G5" s="62"/>
    </row>
    <row r="6" spans="1:8 16384:16384" s="9" customFormat="1" ht="16.5" x14ac:dyDescent="0.25">
      <c r="A6" s="16"/>
      <c r="B6" s="216"/>
      <c r="C6" s="216"/>
      <c r="D6" s="216"/>
      <c r="E6" s="216"/>
      <c r="F6" s="216"/>
      <c r="G6" s="63"/>
    </row>
    <row r="7" spans="1:8 16384:16384" s="9" customFormat="1" ht="16.5" x14ac:dyDescent="0.25">
      <c r="A7" s="16"/>
      <c r="B7" s="216"/>
      <c r="C7" s="216"/>
      <c r="D7" s="216"/>
      <c r="E7" s="216"/>
      <c r="F7" s="216"/>
      <c r="G7" s="62"/>
    </row>
    <row r="8" spans="1:8 16384:16384" s="9" customFormat="1" ht="24.95" customHeight="1" thickBot="1" x14ac:dyDescent="0.25">
      <c r="A8" s="16"/>
      <c r="B8" s="2"/>
      <c r="C8" s="2"/>
      <c r="D8" s="2"/>
      <c r="E8" s="2"/>
      <c r="F8" s="2"/>
      <c r="G8" s="2"/>
    </row>
    <row r="9" spans="1:8 16384:16384" ht="12.75" customHeight="1" thickTop="1" x14ac:dyDescent="0.2">
      <c r="A9" s="16"/>
      <c r="B9" s="207" t="s">
        <v>44</v>
      </c>
      <c r="C9" s="222"/>
      <c r="D9" s="201" t="s">
        <v>45</v>
      </c>
      <c r="E9" s="202"/>
      <c r="F9" s="203"/>
      <c r="G9" s="16"/>
    </row>
    <row r="10" spans="1:8 16384:16384" ht="19.5" customHeight="1" x14ac:dyDescent="0.2">
      <c r="A10" s="16"/>
      <c r="B10" s="209"/>
      <c r="C10" s="223"/>
      <c r="D10" s="204"/>
      <c r="E10" s="205"/>
      <c r="F10" s="206"/>
      <c r="G10" s="16"/>
    </row>
    <row r="11" spans="1:8 16384:16384" s="9" customFormat="1" x14ac:dyDescent="0.2">
      <c r="A11" s="16"/>
      <c r="B11" s="5"/>
      <c r="C11" s="6"/>
      <c r="D11" s="219"/>
      <c r="E11" s="220"/>
      <c r="F11" s="221"/>
      <c r="G11" s="16"/>
    </row>
    <row r="12" spans="1:8 16384:16384" s="9" customFormat="1" ht="108" customHeight="1" thickBot="1" x14ac:dyDescent="0.25">
      <c r="A12" s="16"/>
      <c r="B12" s="64"/>
      <c r="C12" s="65"/>
      <c r="D12" s="226" t="s">
        <v>425</v>
      </c>
      <c r="E12" s="227"/>
      <c r="F12" s="228"/>
      <c r="G12" s="16"/>
    </row>
    <row r="13" spans="1:8 16384:16384" s="9" customFormat="1" ht="21" customHeight="1" x14ac:dyDescent="0.2">
      <c r="A13" s="16"/>
      <c r="B13" s="230" t="s">
        <v>420</v>
      </c>
      <c r="C13" s="231"/>
      <c r="D13" s="76" t="s">
        <v>419</v>
      </c>
      <c r="E13" s="183" t="s">
        <v>415</v>
      </c>
      <c r="F13" s="183" t="s">
        <v>416</v>
      </c>
      <c r="G13" s="16"/>
    </row>
    <row r="14" spans="1:8 16384:16384" s="9" customFormat="1" ht="15.75" customHeight="1" x14ac:dyDescent="0.2">
      <c r="A14" s="16"/>
      <c r="B14" s="173"/>
      <c r="C14" s="80"/>
      <c r="D14" s="132" t="s">
        <v>439</v>
      </c>
      <c r="E14" s="73"/>
      <c r="F14" s="68"/>
      <c r="G14" s="16"/>
    </row>
    <row r="15" spans="1:8 16384:16384" s="12" customFormat="1" ht="42" customHeight="1" x14ac:dyDescent="0.2">
      <c r="A15" s="18"/>
      <c r="B15" s="94" t="s">
        <v>431</v>
      </c>
      <c r="C15" s="143"/>
      <c r="D15" s="139" t="s">
        <v>438</v>
      </c>
      <c r="E15" s="41" t="str">
        <f>DValue</f>
        <v>--Select--</v>
      </c>
      <c r="F15" s="41"/>
      <c r="G15" s="22"/>
      <c r="H15" t="str">
        <f>IF(OR(E15=DValue,E15=""),"Unanswered",IF(E15="Yes","",IF(AND(F15="",OR(E15="No",E15="Partial Compliance",E15="Not Applicable")),"Explanation Missing","Bad Data")))</f>
        <v>Unanswered</v>
      </c>
    </row>
    <row r="16" spans="1:8 16384:16384" s="12" customFormat="1" ht="42" customHeight="1" x14ac:dyDescent="0.2">
      <c r="A16" s="18"/>
      <c r="B16" s="98" t="s">
        <v>606</v>
      </c>
      <c r="C16" s="155"/>
      <c r="D16" s="139" t="s">
        <v>225</v>
      </c>
      <c r="E16" s="41" t="str">
        <f>DValue</f>
        <v>--Select--</v>
      </c>
      <c r="F16" s="41"/>
      <c r="G16" s="22"/>
      <c r="H16" t="str">
        <f>IF(OR(E16=DValue,E16=""),"Unanswered",IF(E16="Yes","",IF(AND(F16="",OR(E16="No",E16="Partial Compliance",E16="Not Applicable")),"Explanation Missing","Bad Data")))</f>
        <v>Unanswered</v>
      </c>
    </row>
    <row r="17" spans="1:8" s="12" customFormat="1" ht="42" customHeight="1" x14ac:dyDescent="0.2">
      <c r="A17" s="18"/>
      <c r="B17" s="98" t="s">
        <v>607</v>
      </c>
      <c r="C17" s="155"/>
      <c r="D17" s="139" t="s">
        <v>221</v>
      </c>
      <c r="E17" s="41" t="str">
        <f>DValue</f>
        <v>--Select--</v>
      </c>
      <c r="F17" s="41"/>
      <c r="G17" s="22"/>
      <c r="H17" t="str">
        <f>IF(OR(E17=DValue,E17=""),"Unanswered",IF(E17="Yes","",IF(AND(F17="",OR(E17="No",E17="Partial Compliance",E17="Not Applicable")),"Explanation Missing","Bad Data")))</f>
        <v>Unanswered</v>
      </c>
    </row>
    <row r="18" spans="1:8" s="12" customFormat="1" ht="15.75" customHeight="1" x14ac:dyDescent="0.2">
      <c r="A18" s="18"/>
      <c r="B18" s="173"/>
      <c r="C18" s="80"/>
      <c r="D18" s="132" t="s">
        <v>441</v>
      </c>
      <c r="E18" s="73"/>
      <c r="F18" s="68"/>
      <c r="G18" s="22"/>
      <c r="H18"/>
    </row>
    <row r="19" spans="1:8" s="12" customFormat="1" ht="42" customHeight="1" x14ac:dyDescent="0.2">
      <c r="A19" s="18"/>
      <c r="B19" s="98" t="s">
        <v>518</v>
      </c>
      <c r="C19" s="155" t="s">
        <v>428</v>
      </c>
      <c r="D19" s="139" t="s">
        <v>440</v>
      </c>
      <c r="E19" s="41" t="str">
        <f>DValue</f>
        <v>--Select--</v>
      </c>
      <c r="F19" s="41"/>
      <c r="G19" s="22"/>
      <c r="H19" t="str">
        <f>IF(OR(E19=DValue,E19=""),"Unanswered",IF(E19="Yes","",IF(AND(F19="",OR(E19="No",E19="Partial Compliance",E19="Not Applicable")),"Explanation Missing","Bad Data")))</f>
        <v>Unanswered</v>
      </c>
    </row>
    <row r="20" spans="1:8" s="12" customFormat="1" ht="42" customHeight="1" x14ac:dyDescent="0.2">
      <c r="A20" s="18"/>
      <c r="B20" s="98" t="s">
        <v>609</v>
      </c>
      <c r="C20" s="155"/>
      <c r="D20" s="139" t="s">
        <v>222</v>
      </c>
      <c r="E20" s="41" t="str">
        <f>DValue</f>
        <v>--Select--</v>
      </c>
      <c r="F20" s="41"/>
      <c r="G20" s="22"/>
      <c r="H20" t="str">
        <f>IF(OR(E20=DValue,E20=""),"Unanswered",IF(E20="Yes","",IF(AND(F20="",OR(E20="No",E20="Partial Compliance",E20="Not Applicable")),"Explanation Missing","Bad Data")))</f>
        <v>Unanswered</v>
      </c>
    </row>
    <row r="21" spans="1:8" s="12" customFormat="1" ht="42" customHeight="1" x14ac:dyDescent="0.2">
      <c r="A21" s="18"/>
      <c r="B21" s="98" t="s">
        <v>610</v>
      </c>
      <c r="C21" s="155"/>
      <c r="D21" s="139" t="s">
        <v>538</v>
      </c>
      <c r="E21" s="41" t="str">
        <f>DValue</f>
        <v>--Select--</v>
      </c>
      <c r="F21" s="41"/>
      <c r="G21" s="22"/>
      <c r="H21" t="str">
        <f>IF(OR(E21=DValue,E21=""),"Unanswered",IF(E21="Yes","",IF(AND(F21="",OR(E21="No",E21="Partial Compliance",E21="Not Applicable")),"Explanation Missing","Bad Data")))</f>
        <v>Unanswered</v>
      </c>
    </row>
    <row r="22" spans="1:8" s="13" customFormat="1" ht="42" customHeight="1" x14ac:dyDescent="0.2">
      <c r="A22" s="19"/>
      <c r="B22" s="98" t="s">
        <v>611</v>
      </c>
      <c r="C22" s="155"/>
      <c r="D22" s="139" t="s">
        <v>34</v>
      </c>
      <c r="E22" s="41" t="str">
        <f>DValue</f>
        <v>--Select--</v>
      </c>
      <c r="F22" s="41"/>
      <c r="G22" s="23"/>
      <c r="H22" t="str">
        <f>IF(OR(E22=DValue,E22=""),"Unanswered",IF(E22="Yes","",IF(AND(F22="",OR(E22="No",E22="Partial Compliance",E22="Not Applicable")),"Explanation Missing","Bad Data")))</f>
        <v>Unanswered</v>
      </c>
    </row>
    <row r="23" spans="1:8" s="13" customFormat="1" ht="15.75" customHeight="1" x14ac:dyDescent="0.2">
      <c r="A23" s="19"/>
      <c r="B23" s="173"/>
      <c r="C23" s="80"/>
      <c r="D23" s="132" t="s">
        <v>443</v>
      </c>
      <c r="E23" s="73"/>
      <c r="F23" s="68"/>
      <c r="G23" s="23"/>
      <c r="H23"/>
    </row>
    <row r="24" spans="1:8" s="9" customFormat="1" ht="42" customHeight="1" x14ac:dyDescent="0.2">
      <c r="A24" s="18"/>
      <c r="B24" s="98" t="s">
        <v>626</v>
      </c>
      <c r="C24" s="155" t="s">
        <v>428</v>
      </c>
      <c r="D24" s="139" t="s">
        <v>442</v>
      </c>
      <c r="E24" s="41" t="str">
        <f t="shared" ref="E24:E32" si="0">DValue</f>
        <v>--Select--</v>
      </c>
      <c r="F24" s="41"/>
      <c r="G24" s="21"/>
      <c r="H24" t="str">
        <f t="shared" ref="H24:H32" si="1">IF(OR(E24=DValue,E24=""),"Unanswered",IF(E24="Yes","",IF(AND(F24="",OR(E24="No",E24="Partial Compliance",E24="Not Applicable")),"Explanation Missing","Bad Data")))</f>
        <v>Unanswered</v>
      </c>
    </row>
    <row r="25" spans="1:8" s="9" customFormat="1" ht="42" customHeight="1" x14ac:dyDescent="0.2">
      <c r="A25" s="18"/>
      <c r="B25" s="98" t="s">
        <v>627</v>
      </c>
      <c r="C25" s="155"/>
      <c r="D25" s="139" t="s">
        <v>302</v>
      </c>
      <c r="E25" s="41" t="str">
        <f t="shared" si="0"/>
        <v>--Select--</v>
      </c>
      <c r="F25" s="41"/>
      <c r="G25" s="21"/>
      <c r="H25" t="str">
        <f t="shared" si="1"/>
        <v>Unanswered</v>
      </c>
    </row>
    <row r="26" spans="1:8" s="9" customFormat="1" ht="42" customHeight="1" x14ac:dyDescent="0.2">
      <c r="A26" s="18"/>
      <c r="B26" s="98" t="s">
        <v>628</v>
      </c>
      <c r="C26" s="155"/>
      <c r="D26" s="139" t="s">
        <v>35</v>
      </c>
      <c r="E26" s="41" t="str">
        <f t="shared" si="0"/>
        <v>--Select--</v>
      </c>
      <c r="F26" s="41"/>
      <c r="G26" s="21"/>
      <c r="H26" t="str">
        <f t="shared" si="1"/>
        <v>Unanswered</v>
      </c>
    </row>
    <row r="27" spans="1:8" s="9" customFormat="1" ht="42" customHeight="1" x14ac:dyDescent="0.2">
      <c r="A27" s="18"/>
      <c r="B27" s="98" t="s">
        <v>629</v>
      </c>
      <c r="C27" s="155"/>
      <c r="D27" s="131" t="s">
        <v>278</v>
      </c>
      <c r="E27" s="41" t="str">
        <f t="shared" si="0"/>
        <v>--Select--</v>
      </c>
      <c r="F27" s="41"/>
      <c r="G27" s="21"/>
      <c r="H27" t="str">
        <f t="shared" si="1"/>
        <v>Unanswered</v>
      </c>
    </row>
    <row r="28" spans="1:8" s="9" customFormat="1" ht="42" customHeight="1" x14ac:dyDescent="0.2">
      <c r="A28" s="18"/>
      <c r="B28" s="98" t="s">
        <v>630</v>
      </c>
      <c r="C28" s="155"/>
      <c r="D28" s="139" t="s">
        <v>36</v>
      </c>
      <c r="E28" s="41" t="str">
        <f t="shared" si="0"/>
        <v>--Select--</v>
      </c>
      <c r="F28" s="41"/>
      <c r="G28" s="21"/>
      <c r="H28" t="str">
        <f t="shared" si="1"/>
        <v>Unanswered</v>
      </c>
    </row>
    <row r="29" spans="1:8" s="9" customFormat="1" ht="42" customHeight="1" x14ac:dyDescent="0.2">
      <c r="A29" s="18"/>
      <c r="B29" s="98" t="s">
        <v>637</v>
      </c>
      <c r="C29" s="155"/>
      <c r="D29" s="131" t="s">
        <v>128</v>
      </c>
      <c r="E29" s="41" t="str">
        <f t="shared" si="0"/>
        <v>--Select--</v>
      </c>
      <c r="F29" s="41"/>
      <c r="G29" s="21"/>
      <c r="H29" t="str">
        <f t="shared" si="1"/>
        <v>Unanswered</v>
      </c>
    </row>
    <row r="30" spans="1:8" s="9" customFormat="1" ht="42" customHeight="1" x14ac:dyDescent="0.2">
      <c r="A30" s="18"/>
      <c r="B30" s="98" t="s">
        <v>638</v>
      </c>
      <c r="C30" s="155"/>
      <c r="D30" s="139" t="s">
        <v>20</v>
      </c>
      <c r="E30" s="41" t="str">
        <f t="shared" si="0"/>
        <v>--Select--</v>
      </c>
      <c r="F30" s="41"/>
      <c r="G30" s="21"/>
      <c r="H30" t="str">
        <f t="shared" si="1"/>
        <v>Unanswered</v>
      </c>
    </row>
    <row r="31" spans="1:8" s="9" customFormat="1" ht="42" customHeight="1" x14ac:dyDescent="0.2">
      <c r="A31" s="18"/>
      <c r="B31" s="98" t="s">
        <v>656</v>
      </c>
      <c r="C31" s="155"/>
      <c r="D31" s="139" t="s">
        <v>303</v>
      </c>
      <c r="E31" s="41" t="str">
        <f t="shared" si="0"/>
        <v>--Select--</v>
      </c>
      <c r="F31" s="41"/>
      <c r="G31" s="21"/>
      <c r="H31" t="str">
        <f t="shared" si="1"/>
        <v>Unanswered</v>
      </c>
    </row>
    <row r="32" spans="1:8" s="9" customFormat="1" ht="42" customHeight="1" x14ac:dyDescent="0.2">
      <c r="A32" s="18"/>
      <c r="B32" s="98" t="s">
        <v>657</v>
      </c>
      <c r="C32" s="155"/>
      <c r="D32" s="139" t="s">
        <v>152</v>
      </c>
      <c r="E32" s="41" t="str">
        <f t="shared" si="0"/>
        <v>--Select--</v>
      </c>
      <c r="F32" s="41"/>
      <c r="G32" s="21"/>
      <c r="H32" t="str">
        <f t="shared" si="1"/>
        <v>Unanswered</v>
      </c>
    </row>
    <row r="33" spans="1:8" s="9" customFormat="1" ht="15.75" customHeight="1" x14ac:dyDescent="0.2">
      <c r="A33" s="18"/>
      <c r="B33" s="173"/>
      <c r="C33" s="80"/>
      <c r="D33" s="132" t="s">
        <v>445</v>
      </c>
      <c r="E33" s="73"/>
      <c r="F33" s="68"/>
      <c r="G33" s="21"/>
      <c r="H33"/>
    </row>
    <row r="34" spans="1:8" s="9" customFormat="1" ht="42" customHeight="1" x14ac:dyDescent="0.2">
      <c r="A34" s="18"/>
      <c r="B34" s="98" t="s">
        <v>568</v>
      </c>
      <c r="C34" s="155" t="s">
        <v>428</v>
      </c>
      <c r="D34" s="139" t="s">
        <v>444</v>
      </c>
      <c r="E34" s="41" t="str">
        <f t="shared" ref="E34:E39" si="2">DValue</f>
        <v>--Select--</v>
      </c>
      <c r="F34" s="41"/>
      <c r="G34" s="21"/>
      <c r="H34" t="str">
        <f t="shared" ref="H34:H39" si="3">IF(OR(E34=DValue,E34=""),"Unanswered",IF(E34="Yes","",IF(AND(F34="",OR(E34="No",E34="Partial Compliance",E34="Not Applicable")),"Explanation Missing","Bad Data")))</f>
        <v>Unanswered</v>
      </c>
    </row>
    <row r="35" spans="1:8" s="9" customFormat="1" ht="42" customHeight="1" x14ac:dyDescent="0.2">
      <c r="A35" s="18"/>
      <c r="B35" s="98" t="s">
        <v>569</v>
      </c>
      <c r="C35" s="155"/>
      <c r="D35" s="139" t="s">
        <v>153</v>
      </c>
      <c r="E35" s="41" t="str">
        <f t="shared" si="2"/>
        <v>--Select--</v>
      </c>
      <c r="F35" s="41"/>
      <c r="G35" s="21"/>
      <c r="H35" t="str">
        <f t="shared" si="3"/>
        <v>Unanswered</v>
      </c>
    </row>
    <row r="36" spans="1:8" s="9" customFormat="1" ht="42" customHeight="1" x14ac:dyDescent="0.2">
      <c r="A36" s="18"/>
      <c r="B36" s="98" t="s">
        <v>570</v>
      </c>
      <c r="C36" s="155"/>
      <c r="D36" s="131" t="s">
        <v>279</v>
      </c>
      <c r="E36" s="41" t="str">
        <f t="shared" si="2"/>
        <v>--Select--</v>
      </c>
      <c r="F36" s="41"/>
      <c r="G36" s="21"/>
      <c r="H36" t="str">
        <f t="shared" si="3"/>
        <v>Unanswered</v>
      </c>
    </row>
    <row r="37" spans="1:8" s="9" customFormat="1" ht="42" customHeight="1" x14ac:dyDescent="0.2">
      <c r="A37" s="18"/>
      <c r="B37" s="98" t="s">
        <v>571</v>
      </c>
      <c r="C37" s="155"/>
      <c r="D37" s="139" t="s">
        <v>154</v>
      </c>
      <c r="E37" s="41" t="str">
        <f t="shared" si="2"/>
        <v>--Select--</v>
      </c>
      <c r="F37" s="41"/>
      <c r="G37" s="21"/>
      <c r="H37" t="str">
        <f t="shared" si="3"/>
        <v>Unanswered</v>
      </c>
    </row>
    <row r="38" spans="1:8" s="9" customFormat="1" ht="42" customHeight="1" x14ac:dyDescent="0.2">
      <c r="A38" s="18"/>
      <c r="B38" s="98" t="s">
        <v>658</v>
      </c>
      <c r="C38" s="155"/>
      <c r="D38" s="131" t="s">
        <v>157</v>
      </c>
      <c r="E38" s="41" t="str">
        <f t="shared" si="2"/>
        <v>--Select--</v>
      </c>
      <c r="F38" s="41"/>
      <c r="G38" s="21"/>
      <c r="H38" t="str">
        <f t="shared" si="3"/>
        <v>Unanswered</v>
      </c>
    </row>
    <row r="39" spans="1:8" s="9" customFormat="1" ht="42" customHeight="1" x14ac:dyDescent="0.2">
      <c r="A39" s="18"/>
      <c r="B39" s="98" t="s">
        <v>659</v>
      </c>
      <c r="C39" s="155"/>
      <c r="D39" s="131" t="s">
        <v>33</v>
      </c>
      <c r="E39" s="41" t="str">
        <f t="shared" si="2"/>
        <v>--Select--</v>
      </c>
      <c r="F39" s="41"/>
      <c r="G39" s="21"/>
      <c r="H39" t="str">
        <f t="shared" si="3"/>
        <v>Unanswered</v>
      </c>
    </row>
    <row r="40" spans="1:8" s="9" customFormat="1" ht="15.75" customHeight="1" x14ac:dyDescent="0.2">
      <c r="A40" s="18"/>
      <c r="B40" s="173"/>
      <c r="C40" s="80"/>
      <c r="D40" s="132" t="s">
        <v>447</v>
      </c>
      <c r="E40" s="73"/>
      <c r="F40" s="68"/>
      <c r="G40" s="21"/>
      <c r="H40"/>
    </row>
    <row r="41" spans="1:8" s="9" customFormat="1" ht="42" customHeight="1" x14ac:dyDescent="0.2">
      <c r="A41" s="18"/>
      <c r="B41" s="98" t="s">
        <v>572</v>
      </c>
      <c r="C41" s="155" t="s">
        <v>428</v>
      </c>
      <c r="D41" s="131" t="s">
        <v>446</v>
      </c>
      <c r="E41" s="41" t="str">
        <f>DValue</f>
        <v>--Select--</v>
      </c>
      <c r="F41" s="41"/>
      <c r="G41" s="21"/>
      <c r="H41" t="str">
        <f>IF(OR(E41=DValue,E41=""),"Unanswered",IF(E41="Yes","",IF(AND(F41="",OR(E41="No",E41="Partial Compliance",E41="Not Applicable")),"Explanation Missing","Bad Data")))</f>
        <v>Unanswered</v>
      </c>
    </row>
    <row r="42" spans="1:8" s="9" customFormat="1" ht="42" customHeight="1" x14ac:dyDescent="0.2">
      <c r="A42" s="18"/>
      <c r="B42" s="98" t="s">
        <v>573</v>
      </c>
      <c r="C42" s="155"/>
      <c r="D42" s="139" t="s">
        <v>237</v>
      </c>
      <c r="E42" s="41" t="str">
        <f>DValue</f>
        <v>--Select--</v>
      </c>
      <c r="F42" s="41"/>
      <c r="G42" s="21"/>
      <c r="H42" t="str">
        <f>IF(OR(E42=DValue,E42=""),"Unanswered",IF(E42="Yes","",IF(AND(F42="",OR(E42="No",E42="Partial Compliance",E42="Not Applicable")),"Explanation Missing","Bad Data")))</f>
        <v>Unanswered</v>
      </c>
    </row>
    <row r="43" spans="1:8" s="9" customFormat="1" ht="42" customHeight="1" x14ac:dyDescent="0.2">
      <c r="A43" s="18"/>
      <c r="B43" s="98" t="s">
        <v>574</v>
      </c>
      <c r="C43" s="155"/>
      <c r="D43" s="139" t="s">
        <v>158</v>
      </c>
      <c r="E43" s="41" t="str">
        <f>DValue</f>
        <v>--Select--</v>
      </c>
      <c r="F43" s="41"/>
      <c r="G43" s="21"/>
      <c r="H43" t="str">
        <f>IF(OR(E43=DValue,E43=""),"Unanswered",IF(E43="Yes","",IF(AND(F43="",OR(E43="No",E43="Partial Compliance",E43="Not Applicable")),"Explanation Missing","Bad Data")))</f>
        <v>Unanswered</v>
      </c>
    </row>
    <row r="44" spans="1:8" s="9" customFormat="1" ht="42" customHeight="1" x14ac:dyDescent="0.2">
      <c r="A44" s="18"/>
      <c r="B44" s="98" t="s">
        <v>575</v>
      </c>
      <c r="C44" s="155"/>
      <c r="D44" s="139" t="s">
        <v>226</v>
      </c>
      <c r="E44" s="41" t="str">
        <f>DValue</f>
        <v>--Select--</v>
      </c>
      <c r="F44" s="41"/>
      <c r="G44" s="21"/>
      <c r="H44" t="str">
        <f>IF(OR(E44=DValue,E44=""),"Unanswered",IF(E44="Yes","",IF(AND(F44="",OR(E44="No",E44="Partial Compliance",E44="Not Applicable")),"Explanation Missing","Bad Data")))</f>
        <v>Unanswered</v>
      </c>
    </row>
    <row r="45" spans="1:8" s="9" customFormat="1" ht="42" customHeight="1" x14ac:dyDescent="0.2">
      <c r="A45" s="18"/>
      <c r="B45" s="98" t="s">
        <v>576</v>
      </c>
      <c r="C45" s="155"/>
      <c r="D45" s="139" t="s">
        <v>250</v>
      </c>
      <c r="E45" s="41" t="str">
        <f>DValue</f>
        <v>--Select--</v>
      </c>
      <c r="F45" s="41"/>
      <c r="G45" s="21"/>
      <c r="H45" t="str">
        <f>IF(OR(E45=DValue,E45=""),"Unanswered",IF(E45="Yes","",IF(AND(F45="",OR(E45="No",E45="Partial Compliance",E45="Not Applicable")),"Explanation Missing","Bad Data")))</f>
        <v>Unanswered</v>
      </c>
    </row>
    <row r="46" spans="1:8" s="9" customFormat="1" ht="15.75" customHeight="1" x14ac:dyDescent="0.2">
      <c r="A46" s="18"/>
      <c r="B46" s="173"/>
      <c r="C46" s="80"/>
      <c r="D46" s="132" t="s">
        <v>449</v>
      </c>
      <c r="E46" s="73"/>
      <c r="F46" s="68"/>
      <c r="G46" s="21"/>
      <c r="H46"/>
    </row>
    <row r="47" spans="1:8" s="9" customFormat="1" ht="42" customHeight="1" x14ac:dyDescent="0.2">
      <c r="A47" s="18"/>
      <c r="B47" s="98" t="s">
        <v>577</v>
      </c>
      <c r="C47" s="155" t="s">
        <v>428</v>
      </c>
      <c r="D47" s="139" t="s">
        <v>448</v>
      </c>
      <c r="E47" s="41" t="str">
        <f>DValue</f>
        <v>--Select--</v>
      </c>
      <c r="F47" s="41"/>
      <c r="G47" s="21"/>
      <c r="H47" t="str">
        <f>IF(OR(E47=DValue,E47=""),"Unanswered",IF(E47="Yes","",IF(AND(F47="",OR(E47="No",E47="Partial Compliance",E47="Not Applicable")),"Explanation Missing","Bad Data")))</f>
        <v>Unanswered</v>
      </c>
    </row>
    <row r="48" spans="1:8" s="9" customFormat="1" ht="42" customHeight="1" x14ac:dyDescent="0.2">
      <c r="A48" s="18"/>
      <c r="B48" s="98" t="s">
        <v>578</v>
      </c>
      <c r="C48" s="155"/>
      <c r="D48" s="139" t="s">
        <v>67</v>
      </c>
      <c r="E48" s="41" t="str">
        <f>DValue</f>
        <v>--Select--</v>
      </c>
      <c r="F48" s="41"/>
      <c r="G48" s="21"/>
      <c r="H48" t="str">
        <f>IF(OR(E48=DValue,E48=""),"Unanswered",IF(E48="Yes","",IF(AND(F48="",OR(E48="No",E48="Partial Compliance",E48="Not Applicable")),"Explanation Missing","Bad Data")))</f>
        <v>Unanswered</v>
      </c>
    </row>
    <row r="49" spans="1:8" s="9" customFormat="1" ht="15.75" customHeight="1" x14ac:dyDescent="0.2">
      <c r="A49" s="18"/>
      <c r="B49" s="173"/>
      <c r="C49" s="80"/>
      <c r="D49" s="132" t="s">
        <v>451</v>
      </c>
      <c r="E49" s="73"/>
      <c r="F49" s="68"/>
      <c r="G49" s="21"/>
      <c r="H49"/>
    </row>
    <row r="50" spans="1:8" s="9" customFormat="1" ht="42" customHeight="1" x14ac:dyDescent="0.2">
      <c r="A50" s="18"/>
      <c r="B50" s="98" t="s">
        <v>582</v>
      </c>
      <c r="C50" s="155" t="s">
        <v>428</v>
      </c>
      <c r="D50" s="139" t="s">
        <v>450</v>
      </c>
      <c r="E50" s="41" t="str">
        <f>DValue</f>
        <v>--Select--</v>
      </c>
      <c r="F50" s="41"/>
      <c r="G50" s="21"/>
      <c r="H50" t="str">
        <f>IF(OR(E50=DValue,E50=""),"Unanswered",IF(E50="Yes","",IF(AND(F50="",OR(E50="No",E50="Partial Compliance",E50="Not Applicable")),"Explanation Missing","Bad Data")))</f>
        <v>Unanswered</v>
      </c>
    </row>
    <row r="51" spans="1:8" s="9" customFormat="1" ht="42" customHeight="1" thickBot="1" x14ac:dyDescent="0.25">
      <c r="A51" s="18"/>
      <c r="B51" s="98" t="s">
        <v>583</v>
      </c>
      <c r="C51" s="95"/>
      <c r="D51" s="101" t="s">
        <v>280</v>
      </c>
      <c r="E51" s="41" t="str">
        <f>DValue</f>
        <v>--Select--</v>
      </c>
      <c r="F51" s="41"/>
      <c r="G51" s="21"/>
      <c r="H51" t="str">
        <f>IF(OR(E51=DValue,E51=""),"Unanswered",IF(E51="Yes","",IF(AND(F51="",OR(E51="No",E51="Partial Compliance",E51="Not Applicable")),"Explanation Missing","Bad Data")))</f>
        <v>Unanswered</v>
      </c>
    </row>
    <row r="52" spans="1:8" customFormat="1" ht="13.5" customHeight="1" thickTop="1" x14ac:dyDescent="0.2">
      <c r="A52" s="16"/>
      <c r="B52" s="102"/>
      <c r="C52" s="103"/>
      <c r="D52" s="104"/>
      <c r="E52" s="104"/>
      <c r="F52" s="105"/>
      <c r="G52" s="16"/>
    </row>
    <row r="53" spans="1:8" customFormat="1" ht="13.5" customHeight="1" x14ac:dyDescent="0.2">
      <c r="A53" s="16"/>
      <c r="B53" s="109"/>
      <c r="C53" s="110"/>
      <c r="D53" s="111"/>
      <c r="E53" s="112"/>
      <c r="F53" s="108"/>
      <c r="G53" s="16"/>
    </row>
    <row r="54" spans="1:8" customFormat="1" ht="13.5" customHeight="1" x14ac:dyDescent="0.2">
      <c r="A54" s="16"/>
      <c r="B54" s="106"/>
      <c r="C54" s="61"/>
      <c r="D54" s="118" t="s">
        <v>162</v>
      </c>
      <c r="E54" s="117">
        <f>COUNTIF($E$15:$E$51,D54)</f>
        <v>0</v>
      </c>
      <c r="F54" s="107"/>
      <c r="G54" s="16"/>
    </row>
    <row r="55" spans="1:8" customFormat="1" ht="13.5" customHeight="1" x14ac:dyDescent="0.2">
      <c r="A55" s="16"/>
      <c r="B55" s="106"/>
      <c r="C55" s="61"/>
      <c r="D55" s="118" t="s">
        <v>163</v>
      </c>
      <c r="E55" s="117">
        <f>COUNTIF($E$15:$E$51,D55)</f>
        <v>0</v>
      </c>
      <c r="F55" s="107"/>
      <c r="G55" s="16"/>
    </row>
    <row r="56" spans="1:8" customFormat="1" ht="13.5" customHeight="1" x14ac:dyDescent="0.2">
      <c r="A56" s="16"/>
      <c r="B56" s="106"/>
      <c r="C56" s="61"/>
      <c r="D56" s="119" t="s">
        <v>164</v>
      </c>
      <c r="E56" s="117">
        <f>COUNTIF($E$15:$E$51,D56)</f>
        <v>0</v>
      </c>
      <c r="F56" s="107"/>
      <c r="G56" s="16"/>
    </row>
    <row r="57" spans="1:8" customFormat="1" ht="16.5" customHeight="1" x14ac:dyDescent="0.2">
      <c r="A57" s="16"/>
      <c r="B57" s="113"/>
      <c r="C57" s="114"/>
      <c r="D57" s="120" t="s">
        <v>165</v>
      </c>
      <c r="E57" s="117">
        <f>COUNTIF($E$15:$E$51,D57)</f>
        <v>0</v>
      </c>
      <c r="F57" s="107"/>
      <c r="G57" s="16"/>
      <c r="H57">
        <f>SUM(COUNTIF($H$15:$H$51,"Unanswered"))</f>
        <v>31</v>
      </c>
    </row>
    <row r="58" spans="1:8" ht="21.75" customHeight="1" thickBot="1" x14ac:dyDescent="0.25">
      <c r="B58" s="115"/>
      <c r="C58" s="116"/>
      <c r="D58" s="122" t="s">
        <v>503</v>
      </c>
      <c r="E58" s="123">
        <f>SUM(E54:E57)</f>
        <v>0</v>
      </c>
      <c r="F58" s="124" t="str">
        <f>IF(PP_UA&gt;0,PP_UA &amp; " Questions remain unanswered!","")</f>
        <v>31 Questions remain unanswered!</v>
      </c>
    </row>
    <row r="59" spans="1:8" ht="42" hidden="1" customHeight="1" thickTop="1" x14ac:dyDescent="0.2"/>
    <row r="60" spans="1:8" ht="42" hidden="1" customHeight="1" x14ac:dyDescent="0.2"/>
    <row r="61" spans="1:8" ht="42" hidden="1" customHeight="1" x14ac:dyDescent="0.2"/>
    <row r="62" spans="1:8" ht="42" hidden="1" customHeight="1" x14ac:dyDescent="0.2"/>
    <row r="63" spans="1:8" ht="42" hidden="1" customHeight="1" x14ac:dyDescent="0.2"/>
    <row r="64" spans="1:8" ht="42" hidden="1" customHeight="1" x14ac:dyDescent="0.2"/>
    <row r="65" ht="42" hidden="1" customHeight="1" x14ac:dyDescent="0.2"/>
    <row r="66" ht="42" hidden="1" customHeight="1" x14ac:dyDescent="0.2"/>
    <row r="67" ht="42" hidden="1" customHeight="1" x14ac:dyDescent="0.2"/>
    <row r="68" ht="42" hidden="1" customHeight="1" x14ac:dyDescent="0.2"/>
    <row r="69" ht="42" hidden="1" customHeight="1" x14ac:dyDescent="0.2"/>
    <row r="70" ht="42" hidden="1" customHeight="1" x14ac:dyDescent="0.2"/>
    <row r="71" ht="42" hidden="1" customHeight="1" x14ac:dyDescent="0.2"/>
    <row r="72" ht="42" hidden="1" customHeight="1" x14ac:dyDescent="0.2"/>
    <row r="73" ht="42" hidden="1" customHeight="1" x14ac:dyDescent="0.2"/>
    <row r="74" ht="42" hidden="1" customHeight="1" x14ac:dyDescent="0.2"/>
    <row r="75" ht="42" hidden="1" customHeight="1" x14ac:dyDescent="0.2"/>
    <row r="76" ht="42" hidden="1" customHeight="1" x14ac:dyDescent="0.2"/>
    <row r="77" ht="42" hidden="1" customHeight="1" x14ac:dyDescent="0.2"/>
    <row r="78" ht="42" hidden="1" customHeight="1" x14ac:dyDescent="0.2"/>
    <row r="79" ht="42" hidden="1" customHeight="1" x14ac:dyDescent="0.2"/>
    <row r="80" ht="42" hidden="1" customHeight="1" x14ac:dyDescent="0.2"/>
    <row r="81" ht="42" hidden="1" customHeight="1" x14ac:dyDescent="0.2"/>
    <row r="82" ht="42" hidden="1" customHeight="1" x14ac:dyDescent="0.2"/>
    <row r="83" ht="42" hidden="1" customHeight="1" x14ac:dyDescent="0.2"/>
    <row r="84" ht="42" hidden="1" customHeight="1" x14ac:dyDescent="0.2"/>
    <row r="85" ht="42" hidden="1" customHeight="1" x14ac:dyDescent="0.2"/>
    <row r="86" ht="42" hidden="1" customHeight="1" x14ac:dyDescent="0.2"/>
    <row r="87" ht="42" hidden="1" customHeight="1" x14ac:dyDescent="0.2"/>
    <row r="88" ht="42" hidden="1" customHeight="1" x14ac:dyDescent="0.2"/>
    <row r="89" ht="42" hidden="1" customHeight="1" x14ac:dyDescent="0.2"/>
    <row r="90" ht="42" hidden="1" customHeight="1" x14ac:dyDescent="0.2"/>
    <row r="91" ht="42" hidden="1" customHeight="1" x14ac:dyDescent="0.2"/>
    <row r="92" ht="42" hidden="1" customHeight="1" x14ac:dyDescent="0.2"/>
    <row r="93" ht="42" hidden="1" customHeight="1" x14ac:dyDescent="0.2"/>
    <row r="94" ht="42" hidden="1" customHeight="1" x14ac:dyDescent="0.2"/>
    <row r="95" ht="42" hidden="1" customHeight="1" x14ac:dyDescent="0.2"/>
    <row r="96" ht="42" hidden="1" customHeight="1" x14ac:dyDescent="0.2"/>
    <row r="97" ht="42" hidden="1" customHeight="1" x14ac:dyDescent="0.2"/>
    <row r="98" ht="42" hidden="1" customHeight="1" x14ac:dyDescent="0.2"/>
    <row r="99" ht="42" hidden="1" customHeight="1" x14ac:dyDescent="0.2"/>
    <row r="100" ht="42" hidden="1" customHeight="1" x14ac:dyDescent="0.2"/>
    <row r="101" ht="42" hidden="1" customHeight="1" x14ac:dyDescent="0.2"/>
    <row r="102" ht="42" hidden="1" customHeight="1" x14ac:dyDescent="0.2"/>
    <row r="103" ht="42" hidden="1" customHeight="1" x14ac:dyDescent="0.2"/>
    <row r="104" ht="42" hidden="1" customHeight="1" x14ac:dyDescent="0.2"/>
    <row r="105" ht="42" hidden="1" customHeight="1" x14ac:dyDescent="0.2"/>
    <row r="106" ht="42" hidden="1" customHeight="1" x14ac:dyDescent="0.2"/>
    <row r="107" ht="42" hidden="1" customHeight="1" x14ac:dyDescent="0.2"/>
    <row r="108" ht="42" hidden="1" customHeight="1" x14ac:dyDescent="0.2"/>
    <row r="109" ht="42" hidden="1" customHeight="1" x14ac:dyDescent="0.2"/>
    <row r="110" ht="42" hidden="1" customHeight="1" x14ac:dyDescent="0.2"/>
    <row r="111" ht="42" hidden="1" customHeight="1" x14ac:dyDescent="0.2"/>
    <row r="112" ht="42" hidden="1" customHeight="1" x14ac:dyDescent="0.2"/>
    <row r="113" ht="42" hidden="1" customHeight="1" x14ac:dyDescent="0.2"/>
    <row r="114" ht="42" hidden="1" customHeight="1" x14ac:dyDescent="0.2"/>
    <row r="115" ht="42" hidden="1" customHeight="1" x14ac:dyDescent="0.2"/>
    <row r="116" ht="42" hidden="1" customHeight="1" x14ac:dyDescent="0.2"/>
    <row r="117" ht="42" hidden="1" customHeight="1" x14ac:dyDescent="0.2"/>
    <row r="118" ht="42" hidden="1" customHeight="1" x14ac:dyDescent="0.2"/>
    <row r="119" ht="42" hidden="1" customHeight="1" x14ac:dyDescent="0.2"/>
    <row r="120" ht="42" hidden="1" customHeight="1" x14ac:dyDescent="0.2"/>
    <row r="121" ht="42" hidden="1" customHeight="1" x14ac:dyDescent="0.2"/>
    <row r="122" ht="42" hidden="1" customHeight="1" x14ac:dyDescent="0.2"/>
    <row r="123" ht="42" hidden="1" customHeight="1" x14ac:dyDescent="0.2"/>
    <row r="124" ht="42" hidden="1" customHeight="1" x14ac:dyDescent="0.2"/>
    <row r="125" ht="42" hidden="1" customHeight="1" x14ac:dyDescent="0.2"/>
    <row r="126" ht="42" hidden="1" customHeight="1" x14ac:dyDescent="0.2"/>
    <row r="127" ht="42" hidden="1" customHeight="1" x14ac:dyDescent="0.2"/>
    <row r="128" ht="42" hidden="1" customHeight="1" x14ac:dyDescent="0.2"/>
    <row r="129" ht="42" hidden="1" customHeight="1" x14ac:dyDescent="0.2"/>
    <row r="130" ht="42" hidden="1" customHeight="1" x14ac:dyDescent="0.2"/>
    <row r="131" ht="42" hidden="1" customHeight="1" x14ac:dyDescent="0.2"/>
    <row r="132" ht="42" hidden="1" customHeight="1" x14ac:dyDescent="0.2"/>
    <row r="133" ht="42" hidden="1" customHeight="1" x14ac:dyDescent="0.2"/>
    <row r="134" ht="42" hidden="1" customHeight="1" x14ac:dyDescent="0.2"/>
    <row r="135" ht="42" hidden="1" customHeight="1" x14ac:dyDescent="0.2"/>
    <row r="136" ht="42" hidden="1" customHeight="1" x14ac:dyDescent="0.2"/>
    <row r="137" ht="42" hidden="1" customHeight="1" x14ac:dyDescent="0.2"/>
    <row r="138" ht="42" hidden="1" customHeight="1" x14ac:dyDescent="0.2"/>
    <row r="139" ht="42" hidden="1" customHeight="1" x14ac:dyDescent="0.2"/>
    <row r="140" ht="42" hidden="1" customHeight="1" x14ac:dyDescent="0.2"/>
    <row r="141" ht="42" hidden="1" customHeight="1" x14ac:dyDescent="0.2"/>
    <row r="142" ht="42" hidden="1" customHeight="1" x14ac:dyDescent="0.2"/>
    <row r="143" ht="42" hidden="1" customHeight="1" x14ac:dyDescent="0.2"/>
    <row r="144" ht="42" hidden="1" customHeight="1" x14ac:dyDescent="0.2"/>
    <row r="145" ht="42" hidden="1" customHeight="1" x14ac:dyDescent="0.2"/>
    <row r="146" ht="42" hidden="1" customHeight="1" x14ac:dyDescent="0.2"/>
    <row r="147" ht="42" hidden="1" customHeight="1" x14ac:dyDescent="0.2"/>
    <row r="148" ht="42" hidden="1" customHeight="1" x14ac:dyDescent="0.2"/>
    <row r="149" ht="42" hidden="1" customHeight="1" x14ac:dyDescent="0.2"/>
    <row r="150" ht="42" hidden="1" customHeight="1" x14ac:dyDescent="0.2"/>
    <row r="151" ht="42" hidden="1" customHeight="1" x14ac:dyDescent="0.2"/>
    <row r="152" ht="42" hidden="1" customHeight="1" x14ac:dyDescent="0.2"/>
    <row r="153" ht="42" hidden="1" customHeight="1" x14ac:dyDescent="0.2"/>
    <row r="154" ht="42" hidden="1" customHeight="1" x14ac:dyDescent="0.2"/>
    <row r="155" ht="42" hidden="1" customHeight="1" x14ac:dyDescent="0.2"/>
    <row r="156" ht="42" hidden="1" customHeight="1" x14ac:dyDescent="0.2"/>
    <row r="157" ht="42" hidden="1" customHeight="1" x14ac:dyDescent="0.2"/>
    <row r="158" ht="42" hidden="1" customHeight="1" x14ac:dyDescent="0.2"/>
    <row r="159" ht="42" hidden="1" customHeight="1" x14ac:dyDescent="0.2"/>
    <row r="160" ht="42" hidden="1" customHeight="1" x14ac:dyDescent="0.2"/>
    <row r="161" ht="42" hidden="1" customHeight="1" x14ac:dyDescent="0.2"/>
    <row r="162" ht="42" hidden="1" customHeight="1" x14ac:dyDescent="0.2"/>
    <row r="163" ht="42" hidden="1" customHeight="1" x14ac:dyDescent="0.2"/>
    <row r="164" ht="42" hidden="1" customHeight="1" x14ac:dyDescent="0.2"/>
    <row r="165" ht="42" hidden="1" customHeight="1" x14ac:dyDescent="0.2"/>
    <row r="166" ht="42" hidden="1" customHeight="1" x14ac:dyDescent="0.2"/>
    <row r="167" ht="42" hidden="1" customHeight="1" x14ac:dyDescent="0.2"/>
    <row r="168" ht="42" hidden="1" customHeight="1" x14ac:dyDescent="0.2"/>
    <row r="169" ht="42" hidden="1" customHeight="1" x14ac:dyDescent="0.2"/>
    <row r="170" ht="42" hidden="1" customHeight="1" x14ac:dyDescent="0.2"/>
    <row r="171" ht="42" hidden="1" customHeight="1" x14ac:dyDescent="0.2"/>
    <row r="172" ht="42" hidden="1" customHeight="1" x14ac:dyDescent="0.2"/>
    <row r="173" ht="42" hidden="1" customHeight="1" x14ac:dyDescent="0.2"/>
    <row r="174" ht="42" hidden="1" customHeight="1" x14ac:dyDescent="0.2"/>
    <row r="175" ht="42" hidden="1" customHeight="1" x14ac:dyDescent="0.2"/>
    <row r="176" ht="42" hidden="1" customHeight="1" x14ac:dyDescent="0.2"/>
    <row r="177" ht="42" hidden="1" customHeight="1" x14ac:dyDescent="0.2"/>
    <row r="178" ht="42" hidden="1" customHeight="1" x14ac:dyDescent="0.2"/>
    <row r="179" ht="42" hidden="1" customHeight="1" x14ac:dyDescent="0.2"/>
    <row r="180" ht="42" hidden="1" customHeight="1" x14ac:dyDescent="0.2"/>
    <row r="181" ht="42" hidden="1" customHeight="1" x14ac:dyDescent="0.2"/>
    <row r="182" ht="42" hidden="1" customHeight="1" x14ac:dyDescent="0.2"/>
    <row r="183" ht="42" hidden="1" customHeight="1" x14ac:dyDescent="0.2"/>
    <row r="184" ht="42" hidden="1" customHeight="1" x14ac:dyDescent="0.2"/>
    <row r="185" ht="42" hidden="1" customHeight="1" x14ac:dyDescent="0.2"/>
    <row r="186" ht="42" hidden="1" customHeight="1" x14ac:dyDescent="0.2"/>
    <row r="187" ht="42" hidden="1" customHeight="1" x14ac:dyDescent="0.2"/>
    <row r="188" ht="42" hidden="1" customHeight="1" x14ac:dyDescent="0.2"/>
    <row r="189" ht="42" hidden="1" customHeight="1" x14ac:dyDescent="0.2"/>
    <row r="190" ht="42" hidden="1" customHeight="1" x14ac:dyDescent="0.2"/>
    <row r="191" ht="42" hidden="1" customHeight="1" x14ac:dyDescent="0.2"/>
    <row r="192" ht="42" hidden="1" customHeight="1" x14ac:dyDescent="0.2"/>
    <row r="193" ht="42" hidden="1" customHeight="1" x14ac:dyDescent="0.2"/>
  </sheetData>
  <sheetProtection algorithmName="SHA-512" hashValue="CjTO65Lrab9C1mx17pdnBRvAavmB/Dsibwp8hO6H/s00vgUpnkI/DqYge4qqkZQeFrstXER/aPRXweCuxS9lKQ==" saltValue="NEuTNYTL3PUEiTBugmhmqQ==" spinCount="100000" sheet="1" objects="1" scenarios="1" formatRows="0" selectLockedCells="1"/>
  <customSheetViews>
    <customSheetView guid="{6FB98A3E-7EBA-4E9F-A075-0F34D8C5F91F}" showPageBreaks="1" showRowCol="0" hiddenRows="1" hiddenColumns="1" view="pageLayout" topLeftCell="A1048576">
      <selection activeCell="F46" sqref="F46"/>
      <rowBreaks count="2" manualBreakCount="2">
        <brk id="25" max="9" man="1"/>
        <brk id="43" max="9" man="1"/>
      </rowBreaks>
      <pageMargins left="0.75" right="0.75" top="0.75" bottom="1" header="0.5" footer="0.5"/>
      <pageSetup scale="83"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44">
      <selection activeCell="G45" sqref="G45"/>
      <rowBreaks count="2" manualBreakCount="2">
        <brk id="25" max="9" man="1"/>
        <brk id="43" max="9" man="1"/>
      </rowBreaks>
      <pageMargins left="0.75" right="0.75" top="0.75" bottom="1" header="0.5" footer="0.5"/>
      <pageSetup scale="83"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47">
      <selection activeCell="F47" sqref="F47"/>
      <rowBreaks count="2" manualBreakCount="2">
        <brk id="25" max="9" man="1"/>
        <brk id="43" max="9" man="1"/>
      </rowBreaks>
      <pageMargins left="0.75" right="0.75" top="0.75" bottom="1" header="0.5" footer="0.5"/>
      <pageSetup scale="83" orientation="portrait" horizontalDpi="4294967294"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19">
      <selection activeCell="F46" sqref="F46"/>
      <rowBreaks count="2" manualBreakCount="2">
        <brk id="25" max="9" man="1"/>
        <brk id="43" max="9" man="1"/>
      </rowBreaks>
      <pageMargins left="0.75" right="0.75" top="0.75" bottom="1" header="0.5" footer="0.5"/>
      <pageSetup scale="83" orientation="portrait" horizontalDpi="4294967294" r:id="rId4"/>
      <headerFooter alignWithMargins="0">
        <oddFooter>&amp;L&amp;"Times New Roman,Regular"&amp;8Comptroller's Directive #1 2016&amp;C&amp;"Times New Roman,Regular"&amp;8Part &amp;A&amp;R&amp;"Times New Roman,Regular"&amp;8Page &amp;P of &amp;N</oddFooter>
      </headerFooter>
    </customSheetView>
    <customSheetView guid="{59022542-217B-45DC-AA3D-DB572BF6CAC5}" showPageBreaks="1" showRowCol="0" hiddenRows="1" hiddenColumns="1" view="pageLayout" topLeftCell="A44">
      <selection activeCell="F45" sqref="F45"/>
      <rowBreaks count="2" manualBreakCount="2">
        <brk id="25" max="9" man="1"/>
        <brk id="43" max="9" man="1"/>
      </rowBreaks>
      <pageMargins left="0.75" right="0.75" top="0.75" bottom="1" header="0.5" footer="0.5"/>
      <pageSetup scale="83" orientation="portrait" horizontalDpi="4294967294" r:id="rId5"/>
      <headerFooter alignWithMargins="0">
        <oddFooter>&amp;L&amp;"Times New Roman,Regular"&amp;8Comptroller's Directive #1 2016&amp;C&amp;"Times New Roman,Regular"&amp;8Part &amp;A&amp;R&amp;"Times New Roman,Regular"&amp;8Page &amp;P of &amp;N</oddFooter>
      </headerFooter>
    </customSheetView>
  </customSheetViews>
  <mergeCells count="6">
    <mergeCell ref="B4:F7"/>
    <mergeCell ref="D11:F11"/>
    <mergeCell ref="D12:F12"/>
    <mergeCell ref="B13:C13"/>
    <mergeCell ref="B9:C10"/>
    <mergeCell ref="D9:F10"/>
  </mergeCells>
  <phoneticPr fontId="15" type="noConversion"/>
  <conditionalFormatting sqref="F15:F17 F19:F22 F24:F32 F34:F39 F47:F48 F50:F51 F41:F45">
    <cfRule type="expression" dxfId="188" priority="1">
      <formula>AND(E15 = "Yes")</formula>
    </cfRule>
    <cfRule type="expression" dxfId="187" priority="2">
      <formula>AND(OR(E15 = "No", E15= "Partial Compliance", E15="Not Applicable"), F15 = "")</formula>
    </cfRule>
  </conditionalFormatting>
  <dataValidations count="1">
    <dataValidation type="list" allowBlank="1" showInputMessage="1" showErrorMessage="1" sqref="E15:E51">
      <formula1>PChoices</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rowBreaks count="1" manualBreakCount="1">
    <brk id="4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35"/>
  <sheetViews>
    <sheetView tabSelected="1" showWhiteSpace="0" topLeftCell="B12" zoomScale="98" zoomScaleNormal="98" workbookViewId="0">
      <selection activeCell="E16" sqref="E16"/>
    </sheetView>
  </sheetViews>
  <sheetFormatPr defaultColWidth="0" defaultRowHeight="12.75" zeroHeight="1" x14ac:dyDescent="0.2"/>
  <cols>
    <col min="1" max="1" width="2.85546875" style="10" hidden="1" customWidth="1"/>
    <col min="2" max="2" width="8.5703125" style="14" customWidth="1"/>
    <col min="3" max="3" width="2" style="14" hidden="1" customWidth="1"/>
    <col min="4" max="4" width="69.7109375" style="10" customWidth="1"/>
    <col min="5" max="5" width="13.7109375" style="14" customWidth="1"/>
    <col min="6" max="6" width="60.7109375" style="15" customWidth="1"/>
    <col min="7" max="7" width="0.5703125" style="15" customWidth="1"/>
    <col min="8" max="8" width="11.140625" style="10" hidden="1" customWidth="1"/>
    <col min="9" max="9" width="4" style="10" hidden="1" customWidth="1"/>
    <col min="10" max="16384" width="3.28515625" style="10" hidden="1"/>
  </cols>
  <sheetData>
    <row r="1" spans="1:8" s="9" customFormat="1" ht="24.75" customHeight="1" x14ac:dyDescent="0.3">
      <c r="A1" s="16"/>
      <c r="B1" s="7" t="s">
        <v>76</v>
      </c>
      <c r="D1" s="182" t="str">
        <f>AgencyName</f>
        <v>AGENCY NAME</v>
      </c>
      <c r="E1" s="2"/>
      <c r="F1" s="2"/>
      <c r="G1" s="3"/>
    </row>
    <row r="2" spans="1:8" s="9" customFormat="1" x14ac:dyDescent="0.2">
      <c r="A2" s="16"/>
      <c r="B2" s="1"/>
      <c r="C2" s="1"/>
      <c r="D2" s="1"/>
      <c r="E2" s="2"/>
      <c r="F2" s="2"/>
      <c r="G2" s="3"/>
    </row>
    <row r="3" spans="1:8" s="9" customFormat="1" x14ac:dyDescent="0.2">
      <c r="A3" s="16"/>
      <c r="B3" s="2"/>
      <c r="C3" s="2"/>
      <c r="D3" s="4"/>
      <c r="E3" s="2"/>
      <c r="F3" s="2"/>
      <c r="G3" s="3"/>
    </row>
    <row r="4" spans="1:8" s="9" customFormat="1" ht="16.5" x14ac:dyDescent="0.25">
      <c r="A4" s="16"/>
      <c r="B4" s="216" t="str">
        <f>Page_Heading</f>
        <v>NEW YORK CITY COMPTROLLER'S OFFICE
CALENDAR YEAR 2020 CHECKLIST
AGENCY EVALUATION OF INTERNAL CONTROLS
DIRECTIVE # 1</v>
      </c>
      <c r="C4" s="216"/>
      <c r="D4" s="216"/>
      <c r="E4" s="216"/>
      <c r="F4" s="216"/>
      <c r="G4" s="62"/>
    </row>
    <row r="5" spans="1:8" s="9" customFormat="1" ht="16.5" x14ac:dyDescent="0.25">
      <c r="A5" s="16"/>
      <c r="B5" s="216"/>
      <c r="C5" s="216"/>
      <c r="D5" s="216"/>
      <c r="E5" s="216"/>
      <c r="F5" s="216"/>
      <c r="G5" s="62"/>
    </row>
    <row r="6" spans="1:8" s="9" customFormat="1" ht="16.5" x14ac:dyDescent="0.25">
      <c r="A6" s="16"/>
      <c r="B6" s="216"/>
      <c r="C6" s="216"/>
      <c r="D6" s="216"/>
      <c r="E6" s="216"/>
      <c r="F6" s="216"/>
      <c r="G6" s="63"/>
    </row>
    <row r="7" spans="1:8" s="9" customFormat="1" ht="16.5" x14ac:dyDescent="0.25">
      <c r="A7" s="16"/>
      <c r="B7" s="216"/>
      <c r="C7" s="216"/>
      <c r="D7" s="216"/>
      <c r="E7" s="216"/>
      <c r="F7" s="216"/>
      <c r="G7" s="62"/>
    </row>
    <row r="8" spans="1:8" s="9" customFormat="1" ht="24.95" customHeight="1" thickBot="1" x14ac:dyDescent="0.25">
      <c r="A8" s="16"/>
      <c r="B8" s="2"/>
      <c r="C8" s="2"/>
      <c r="D8" s="2"/>
      <c r="E8" s="2"/>
      <c r="F8" s="2"/>
      <c r="G8" s="2"/>
    </row>
    <row r="9" spans="1:8" ht="12.75" customHeight="1" thickTop="1" x14ac:dyDescent="0.2">
      <c r="A9" s="16"/>
      <c r="B9" s="207" t="s">
        <v>127</v>
      </c>
      <c r="C9" s="222"/>
      <c r="D9" s="201" t="s">
        <v>408</v>
      </c>
      <c r="E9" s="202"/>
      <c r="F9" s="203"/>
      <c r="G9" s="16"/>
    </row>
    <row r="10" spans="1:8" ht="19.5" customHeight="1" x14ac:dyDescent="0.2">
      <c r="A10" s="16"/>
      <c r="B10" s="209"/>
      <c r="C10" s="223"/>
      <c r="D10" s="204"/>
      <c r="E10" s="205"/>
      <c r="F10" s="206"/>
      <c r="G10" s="16"/>
    </row>
    <row r="11" spans="1:8" s="9" customFormat="1" x14ac:dyDescent="0.2">
      <c r="A11" s="16"/>
      <c r="B11" s="5"/>
      <c r="C11" s="6"/>
      <c r="D11" s="219"/>
      <c r="E11" s="220"/>
      <c r="F11" s="221"/>
      <c r="G11" s="16"/>
    </row>
    <row r="12" spans="1:8" s="9" customFormat="1" ht="227.25" customHeight="1" thickBot="1" x14ac:dyDescent="0.25">
      <c r="A12" s="16"/>
      <c r="B12" s="64"/>
      <c r="C12" s="65"/>
      <c r="D12" s="226" t="s">
        <v>775</v>
      </c>
      <c r="E12" s="227"/>
      <c r="F12" s="228"/>
      <c r="G12" s="16"/>
    </row>
    <row r="13" spans="1:8" s="9" customFormat="1" ht="21" customHeight="1" x14ac:dyDescent="0.2">
      <c r="A13" s="16"/>
      <c r="B13" s="217" t="s">
        <v>420</v>
      </c>
      <c r="C13" s="218"/>
      <c r="D13" s="76" t="s">
        <v>419</v>
      </c>
      <c r="E13" s="183" t="s">
        <v>415</v>
      </c>
      <c r="F13" s="183" t="s">
        <v>416</v>
      </c>
      <c r="G13" s="16"/>
    </row>
    <row r="14" spans="1:8" s="9" customFormat="1" ht="15.75" customHeight="1" x14ac:dyDescent="0.2">
      <c r="A14" s="16"/>
      <c r="B14" s="54"/>
      <c r="C14" s="77"/>
      <c r="D14" s="97" t="s">
        <v>312</v>
      </c>
      <c r="E14" s="73"/>
      <c r="F14" s="68"/>
    </row>
    <row r="15" spans="1:8" s="9" customFormat="1" ht="15.75" customHeight="1" x14ac:dyDescent="0.2">
      <c r="A15" s="16"/>
      <c r="B15" s="54"/>
      <c r="C15" s="174"/>
      <c r="D15" s="157" t="s">
        <v>313</v>
      </c>
      <c r="E15" s="73"/>
      <c r="F15" s="68"/>
    </row>
    <row r="16" spans="1:8" s="9" customFormat="1" ht="33" customHeight="1" x14ac:dyDescent="0.2">
      <c r="A16" s="16"/>
      <c r="B16" s="175" t="s">
        <v>129</v>
      </c>
      <c r="C16" s="143"/>
      <c r="D16" s="144" t="s">
        <v>314</v>
      </c>
      <c r="E16" s="41" t="str">
        <f>DValue</f>
        <v>--Select--</v>
      </c>
      <c r="F16" s="189"/>
      <c r="G16"/>
      <c r="H16" s="9" t="str">
        <f>IF(OR(E16=DValue,E16=""),"Unanswered",IF(OR(E16="No",E16="Partial Compliance",E16="Not Applicable"),"",IF(E16="Yes",IF(OR(F17="",F18="",F19="",F20=""),IF(AND(F17="",F18="",F19="",F20=""),"Missing all CIO Info","Missing some CIO info"),""),"Bad Data")))</f>
        <v>Unanswered</v>
      </c>
    </row>
    <row r="17" spans="1:8" s="9" customFormat="1" ht="14.45" customHeight="1" x14ac:dyDescent="0.2">
      <c r="A17" s="16"/>
      <c r="B17" s="235" t="s">
        <v>639</v>
      </c>
      <c r="C17" s="147" t="s">
        <v>432</v>
      </c>
      <c r="D17" s="232" t="s">
        <v>752</v>
      </c>
      <c r="E17" s="188" t="s">
        <v>315</v>
      </c>
      <c r="F17" s="189"/>
    </row>
    <row r="18" spans="1:8" s="9" customFormat="1" ht="14.45" customHeight="1" x14ac:dyDescent="0.2">
      <c r="A18" s="16"/>
      <c r="B18" s="236"/>
      <c r="C18" s="147" t="s">
        <v>432</v>
      </c>
      <c r="D18" s="233"/>
      <c r="E18" s="188" t="s">
        <v>770</v>
      </c>
      <c r="F18" s="189"/>
    </row>
    <row r="19" spans="1:8" s="9" customFormat="1" ht="14.45" customHeight="1" x14ac:dyDescent="0.2">
      <c r="A19" s="16"/>
      <c r="B19" s="236"/>
      <c r="C19" s="147" t="s">
        <v>432</v>
      </c>
      <c r="D19" s="233"/>
      <c r="E19" s="188" t="s">
        <v>771</v>
      </c>
      <c r="F19" s="189"/>
    </row>
    <row r="20" spans="1:8" s="9" customFormat="1" ht="14.45" customHeight="1" x14ac:dyDescent="0.2">
      <c r="A20" s="16"/>
      <c r="B20" s="237"/>
      <c r="C20" s="147" t="s">
        <v>432</v>
      </c>
      <c r="D20" s="234"/>
      <c r="E20" s="188" t="s">
        <v>772</v>
      </c>
      <c r="F20" s="198"/>
    </row>
    <row r="21" spans="1:8" s="9" customFormat="1" ht="15.75" customHeight="1" x14ac:dyDescent="0.2">
      <c r="A21" s="16"/>
      <c r="B21" s="173" t="s">
        <v>639</v>
      </c>
      <c r="C21" s="77" t="s">
        <v>432</v>
      </c>
      <c r="D21" s="157" t="s">
        <v>316</v>
      </c>
      <c r="E21" s="73"/>
      <c r="F21" s="68"/>
    </row>
    <row r="22" spans="1:8" s="9" customFormat="1" ht="32.25" customHeight="1" x14ac:dyDescent="0.2">
      <c r="A22" s="16"/>
      <c r="B22" s="166" t="s">
        <v>566</v>
      </c>
      <c r="C22" s="143" t="s">
        <v>428</v>
      </c>
      <c r="D22" s="146" t="s">
        <v>516</v>
      </c>
      <c r="E22" s="41" t="str">
        <f>DValue</f>
        <v>--Select--</v>
      </c>
      <c r="F22" s="189"/>
      <c r="H22" s="9" t="str">
        <f>IF(OR(E22=DValue,E22=""),"Unanswered",IF(OR(E22="No",E22="Partial Compliance",E22="Not Applicable"),"",IF(E22="Yes",IF(OR(F23="",F24="",F25="",F26=""),IF(AND(F23="",F24="",F25="",F26=""),"Missing all CISO Info","Missing some CISO info"),""),"Bad Data")))</f>
        <v>Unanswered</v>
      </c>
    </row>
    <row r="23" spans="1:8" s="9" customFormat="1" ht="14.45" customHeight="1" x14ac:dyDescent="0.2">
      <c r="A23" s="16"/>
      <c r="B23" s="235" t="s">
        <v>639</v>
      </c>
      <c r="C23" s="147" t="s">
        <v>432</v>
      </c>
      <c r="D23" s="232" t="s">
        <v>753</v>
      </c>
      <c r="E23" s="188" t="s">
        <v>315</v>
      </c>
      <c r="F23" s="189"/>
    </row>
    <row r="24" spans="1:8" s="9" customFormat="1" ht="14.45" customHeight="1" x14ac:dyDescent="0.2">
      <c r="A24" s="16"/>
      <c r="B24" s="236"/>
      <c r="C24" s="147" t="s">
        <v>432</v>
      </c>
      <c r="D24" s="233"/>
      <c r="E24" s="188" t="s">
        <v>770</v>
      </c>
      <c r="F24" s="189"/>
    </row>
    <row r="25" spans="1:8" s="9" customFormat="1" ht="14.45" customHeight="1" x14ac:dyDescent="0.2">
      <c r="A25" s="16"/>
      <c r="B25" s="236"/>
      <c r="C25" s="147" t="s">
        <v>432</v>
      </c>
      <c r="D25" s="233"/>
      <c r="E25" s="188" t="s">
        <v>771</v>
      </c>
      <c r="F25" s="189"/>
    </row>
    <row r="26" spans="1:8" s="9" customFormat="1" ht="14.45" customHeight="1" x14ac:dyDescent="0.2">
      <c r="A26" s="16"/>
      <c r="B26" s="237"/>
      <c r="C26" s="147" t="s">
        <v>432</v>
      </c>
      <c r="D26" s="234"/>
      <c r="E26" s="188" t="s">
        <v>772</v>
      </c>
      <c r="F26" s="198"/>
    </row>
    <row r="27" spans="1:8" s="9" customFormat="1" ht="15.75" customHeight="1" x14ac:dyDescent="0.2">
      <c r="A27" s="16"/>
      <c r="B27" s="173" t="s">
        <v>639</v>
      </c>
      <c r="C27" s="77" t="s">
        <v>432</v>
      </c>
      <c r="D27" s="157" t="s">
        <v>317</v>
      </c>
      <c r="E27" s="73"/>
      <c r="F27" s="68"/>
    </row>
    <row r="28" spans="1:8" s="9" customFormat="1" ht="33" customHeight="1" x14ac:dyDescent="0.2">
      <c r="A28" s="16"/>
      <c r="B28" s="166" t="s">
        <v>567</v>
      </c>
      <c r="C28" s="143" t="s">
        <v>428</v>
      </c>
      <c r="D28" s="146" t="s">
        <v>413</v>
      </c>
      <c r="E28" s="41" t="str">
        <f>DValue</f>
        <v>--Select--</v>
      </c>
      <c r="F28" s="189"/>
      <c r="H28" s="9" t="str">
        <f>IF(OR(E28=DValue,E28=""),"Unanswered",IF(OR(E28="No",E28="Partial Compliance",E28="Not Applicable"),"",IF(E28="Yes",IF(OR(F29="",F30="",F31="",F32=""),IF(AND(F29="",F30="",F31="",F32=""),"Missing all Agy Cord Info","Missing some Agy Cord info"),""),"Bad Data")))</f>
        <v>Unanswered</v>
      </c>
    </row>
    <row r="29" spans="1:8" s="9" customFormat="1" ht="14.45" customHeight="1" x14ac:dyDescent="0.2">
      <c r="A29" s="16"/>
      <c r="B29" s="235" t="s">
        <v>639</v>
      </c>
      <c r="C29" s="143" t="s">
        <v>432</v>
      </c>
      <c r="D29" s="232" t="s">
        <v>754</v>
      </c>
      <c r="E29" s="188" t="s">
        <v>315</v>
      </c>
      <c r="F29" s="189"/>
    </row>
    <row r="30" spans="1:8" s="9" customFormat="1" ht="14.45" customHeight="1" x14ac:dyDescent="0.2">
      <c r="A30" s="16"/>
      <c r="B30" s="236"/>
      <c r="C30" s="143" t="s">
        <v>432</v>
      </c>
      <c r="D30" s="233"/>
      <c r="E30" s="188" t="s">
        <v>770</v>
      </c>
      <c r="F30" s="189"/>
    </row>
    <row r="31" spans="1:8" s="9" customFormat="1" ht="14.45" customHeight="1" x14ac:dyDescent="0.2">
      <c r="A31" s="16"/>
      <c r="B31" s="236"/>
      <c r="C31" s="143" t="s">
        <v>432</v>
      </c>
      <c r="D31" s="233"/>
      <c r="E31" s="188" t="s">
        <v>771</v>
      </c>
      <c r="F31" s="189"/>
    </row>
    <row r="32" spans="1:8" s="9" customFormat="1" ht="14.45" customHeight="1" x14ac:dyDescent="0.2">
      <c r="A32" s="16"/>
      <c r="B32" s="237"/>
      <c r="C32" s="143" t="s">
        <v>432</v>
      </c>
      <c r="D32" s="234"/>
      <c r="E32" s="188" t="s">
        <v>772</v>
      </c>
      <c r="F32" s="189"/>
    </row>
    <row r="33" spans="1:8" s="9" customFormat="1" ht="15.75" customHeight="1" x14ac:dyDescent="0.2">
      <c r="A33" s="16"/>
      <c r="B33" s="173" t="s">
        <v>639</v>
      </c>
      <c r="C33" s="77" t="s">
        <v>432</v>
      </c>
      <c r="D33" s="157" t="s">
        <v>318</v>
      </c>
      <c r="E33" s="179"/>
      <c r="F33" s="180"/>
    </row>
    <row r="34" spans="1:8" s="9" customFormat="1" ht="33" customHeight="1" x14ac:dyDescent="0.2">
      <c r="A34" s="16"/>
      <c r="B34" s="166" t="s">
        <v>568</v>
      </c>
      <c r="C34" s="143" t="s">
        <v>428</v>
      </c>
      <c r="D34" s="144" t="s">
        <v>510</v>
      </c>
      <c r="E34" s="41" t="str">
        <f>DValue</f>
        <v>--Select--</v>
      </c>
      <c r="F34" s="41"/>
      <c r="H34" t="str">
        <f>IF(OR(E34=DValue,E34=""),"Unanswered",IF(E34="Yes","",IF(AND(F34="",OR(E34="No",E34="Partial Compliance",E34="Not Applicable")),"Explanation Missing","Bad Data")))</f>
        <v>Unanswered</v>
      </c>
    </row>
    <row r="35" spans="1:8" s="9" customFormat="1" ht="33" customHeight="1" x14ac:dyDescent="0.2">
      <c r="A35" s="16"/>
      <c r="B35" s="166" t="s">
        <v>569</v>
      </c>
      <c r="C35" s="143"/>
      <c r="D35" s="144" t="s">
        <v>511</v>
      </c>
      <c r="E35" s="41" t="str">
        <f>DValue</f>
        <v>--Select--</v>
      </c>
      <c r="F35" s="41"/>
      <c r="H35" t="str">
        <f>IF(OR(E35=DValue,E35=""),"Unanswered",IF(E35="Yes","",IF(AND(F35="",OR(E35="No",E35="Partial Compliance",E35="Not Applicable")),"Explanation Missing","Bad Data")))</f>
        <v>Unanswered</v>
      </c>
    </row>
    <row r="36" spans="1:8" s="9" customFormat="1" ht="33" customHeight="1" x14ac:dyDescent="0.2">
      <c r="A36" s="16"/>
      <c r="B36" s="173" t="s">
        <v>639</v>
      </c>
      <c r="C36" s="77" t="s">
        <v>432</v>
      </c>
      <c r="D36" s="144" t="s">
        <v>319</v>
      </c>
      <c r="E36" s="156"/>
      <c r="F36" s="156"/>
    </row>
    <row r="37" spans="1:8" s="9" customFormat="1" ht="33" customHeight="1" x14ac:dyDescent="0.2">
      <c r="A37" s="16"/>
      <c r="B37" s="166" t="s">
        <v>570</v>
      </c>
      <c r="C37" s="143"/>
      <c r="D37" s="144" t="s">
        <v>320</v>
      </c>
      <c r="E37" s="41" t="str">
        <f t="shared" ref="E37:E42" si="0">DValue</f>
        <v>--Select--</v>
      </c>
      <c r="F37" s="41"/>
      <c r="H37" t="str">
        <f t="shared" ref="H37:H42" si="1">IF(OR(E37=DValue,E37=""),"Unanswered",IF(E37="Yes","",IF(AND(F37="",OR(E37="No",E37="Partial Compliance",E37="Not Applicable")),"Explanation Missing","Bad Data")))</f>
        <v>Unanswered</v>
      </c>
    </row>
    <row r="38" spans="1:8" s="9" customFormat="1" ht="33" customHeight="1" x14ac:dyDescent="0.2">
      <c r="A38" s="16"/>
      <c r="B38" s="166" t="s">
        <v>571</v>
      </c>
      <c r="C38" s="79"/>
      <c r="D38" s="144" t="s">
        <v>321</v>
      </c>
      <c r="E38" s="41" t="str">
        <f t="shared" si="0"/>
        <v>--Select--</v>
      </c>
      <c r="F38" s="41"/>
      <c r="H38" t="str">
        <f t="shared" si="1"/>
        <v>Unanswered</v>
      </c>
    </row>
    <row r="39" spans="1:8" s="9" customFormat="1" ht="33" customHeight="1" x14ac:dyDescent="0.2">
      <c r="A39" s="16"/>
      <c r="B39" s="166" t="s">
        <v>658</v>
      </c>
      <c r="C39" s="143"/>
      <c r="D39" s="144" t="s">
        <v>322</v>
      </c>
      <c r="E39" s="41" t="str">
        <f t="shared" si="0"/>
        <v>--Select--</v>
      </c>
      <c r="F39" s="41"/>
      <c r="H39" t="str">
        <f t="shared" si="1"/>
        <v>Unanswered</v>
      </c>
    </row>
    <row r="40" spans="1:8" s="9" customFormat="1" ht="33" customHeight="1" x14ac:dyDescent="0.2">
      <c r="A40" s="16"/>
      <c r="B40" s="166" t="s">
        <v>659</v>
      </c>
      <c r="C40" s="143"/>
      <c r="D40" s="144" t="s">
        <v>323</v>
      </c>
      <c r="E40" s="41" t="str">
        <f t="shared" si="0"/>
        <v>--Select--</v>
      </c>
      <c r="F40" s="41"/>
      <c r="H40" t="str">
        <f t="shared" si="1"/>
        <v>Unanswered</v>
      </c>
    </row>
    <row r="41" spans="1:8" s="9" customFormat="1" ht="33" customHeight="1" x14ac:dyDescent="0.2">
      <c r="A41" s="16"/>
      <c r="B41" s="166" t="s">
        <v>660</v>
      </c>
      <c r="C41" s="143"/>
      <c r="D41" s="144" t="s">
        <v>324</v>
      </c>
      <c r="E41" s="41" t="str">
        <f t="shared" si="0"/>
        <v>--Select--</v>
      </c>
      <c r="F41" s="41"/>
      <c r="H41" t="str">
        <f t="shared" si="1"/>
        <v>Unanswered</v>
      </c>
    </row>
    <row r="42" spans="1:8" s="9" customFormat="1" ht="33" customHeight="1" x14ac:dyDescent="0.2">
      <c r="A42" s="16"/>
      <c r="B42" s="166" t="s">
        <v>661</v>
      </c>
      <c r="C42" s="143"/>
      <c r="D42" s="144" t="s">
        <v>381</v>
      </c>
      <c r="E42" s="41" t="str">
        <f t="shared" si="0"/>
        <v>--Select--</v>
      </c>
      <c r="F42" s="41"/>
      <c r="H42" t="str">
        <f t="shared" si="1"/>
        <v>Unanswered</v>
      </c>
    </row>
    <row r="43" spans="1:8" s="9" customFormat="1" ht="15.75" customHeight="1" x14ac:dyDescent="0.2">
      <c r="A43" s="16"/>
      <c r="B43" s="166" t="s">
        <v>639</v>
      </c>
      <c r="C43" s="77" t="s">
        <v>432</v>
      </c>
      <c r="D43" s="97" t="s">
        <v>325</v>
      </c>
      <c r="E43" s="73"/>
      <c r="F43" s="68"/>
    </row>
    <row r="44" spans="1:8" s="9" customFormat="1" ht="15.75" customHeight="1" x14ac:dyDescent="0.2">
      <c r="A44" s="16"/>
      <c r="B44" s="166" t="s">
        <v>639</v>
      </c>
      <c r="C44" s="77" t="s">
        <v>432</v>
      </c>
      <c r="D44" s="157" t="s">
        <v>326</v>
      </c>
      <c r="E44" s="73"/>
      <c r="F44" s="68"/>
    </row>
    <row r="45" spans="1:8" s="9" customFormat="1" ht="90" customHeight="1" x14ac:dyDescent="0.2">
      <c r="A45" s="16"/>
      <c r="B45" s="166" t="s">
        <v>632</v>
      </c>
      <c r="C45" s="143" t="s">
        <v>428</v>
      </c>
      <c r="D45" s="144" t="s">
        <v>776</v>
      </c>
      <c r="E45" s="41" t="str">
        <f>DValue</f>
        <v>--Select--</v>
      </c>
      <c r="F45" s="41"/>
      <c r="H45" t="str">
        <f>IF(OR(E45=DValue,E45=""),"Unanswered",IF(E45="Yes","",IF(AND(F45="",OR(E45="No",E45="Partial Compliance",E45="Not Applicable")),"Explanation Missing","Bad Data")))</f>
        <v>Unanswered</v>
      </c>
    </row>
    <row r="46" spans="1:8" s="9" customFormat="1" ht="50.25" customHeight="1" x14ac:dyDescent="0.2">
      <c r="A46" s="16"/>
      <c r="B46" s="173" t="s">
        <v>639</v>
      </c>
      <c r="C46" s="77" t="s">
        <v>432</v>
      </c>
      <c r="D46" s="158" t="s">
        <v>400</v>
      </c>
      <c r="E46" s="73"/>
      <c r="F46" s="68"/>
    </row>
    <row r="47" spans="1:8" s="9" customFormat="1" ht="57" customHeight="1" x14ac:dyDescent="0.2">
      <c r="A47" s="16"/>
      <c r="B47" s="166" t="s">
        <v>577</v>
      </c>
      <c r="C47" s="143" t="s">
        <v>428</v>
      </c>
      <c r="D47" s="144" t="s">
        <v>777</v>
      </c>
      <c r="E47" s="41" t="str">
        <f t="shared" ref="E47:E61" si="2">DValue</f>
        <v>--Select--</v>
      </c>
      <c r="F47" s="41"/>
      <c r="H47" t="str">
        <f t="shared" ref="H47" si="3">IF(OR(E47=DValue,E47=""),"Unanswered",IF(E47="Yes","",IF(AND(F47="",OR(E47="No",E47="Partial Compliance",E47="Not Applicable")),"Explanation Missing","Bad Data")))</f>
        <v>Unanswered</v>
      </c>
    </row>
    <row r="48" spans="1:8" s="9" customFormat="1" ht="51" x14ac:dyDescent="0.2">
      <c r="A48" s="16"/>
      <c r="B48" s="166" t="s">
        <v>578</v>
      </c>
      <c r="C48" s="143" t="s">
        <v>428</v>
      </c>
      <c r="D48" s="144" t="s">
        <v>778</v>
      </c>
      <c r="E48" s="41" t="str">
        <f t="shared" si="2"/>
        <v>--Select--</v>
      </c>
      <c r="F48" s="41"/>
      <c r="H48" t="str">
        <f t="shared" ref="H48:H61" si="4">IF(OR(E48=DValue,E48=""),"Unanswered",IF(E48="Yes","",IF(AND(F48="",OR(E48="No",E48="Partial Compliance",E48="Not Applicable")),"Explanation Missing","Bad Data")))</f>
        <v>Unanswered</v>
      </c>
    </row>
    <row r="49" spans="1:8" s="9" customFormat="1" ht="42" customHeight="1" x14ac:dyDescent="0.2">
      <c r="A49" s="16"/>
      <c r="B49" s="166" t="s">
        <v>579</v>
      </c>
      <c r="C49" s="143"/>
      <c r="D49" s="144" t="s">
        <v>327</v>
      </c>
      <c r="E49" s="41" t="str">
        <f t="shared" si="2"/>
        <v>--Select--</v>
      </c>
      <c r="F49" s="41"/>
      <c r="H49" t="str">
        <f t="shared" si="4"/>
        <v>Unanswered</v>
      </c>
    </row>
    <row r="50" spans="1:8" s="9" customFormat="1" ht="47.25" customHeight="1" x14ac:dyDescent="0.2">
      <c r="A50" s="16"/>
      <c r="B50" s="166" t="s">
        <v>580</v>
      </c>
      <c r="C50" s="143"/>
      <c r="D50" s="144" t="s">
        <v>509</v>
      </c>
      <c r="E50" s="41" t="str">
        <f t="shared" si="2"/>
        <v>--Select--</v>
      </c>
      <c r="F50" s="41"/>
      <c r="H50" t="str">
        <f t="shared" ref="H50" si="5">IF(OR(E50=DValue,E50=""),"Unanswered",IF(E50="Yes","",IF(AND(F50="",OR(E50="No",E50="Partial Compliance",E50="Not Applicable")),"Explanation Missing","Bad Data")))</f>
        <v>Unanswered</v>
      </c>
    </row>
    <row r="51" spans="1:8" s="9" customFormat="1" ht="47.25" customHeight="1" x14ac:dyDescent="0.2">
      <c r="A51" s="16"/>
      <c r="B51" s="166" t="s">
        <v>581</v>
      </c>
      <c r="C51" s="143"/>
      <c r="D51" s="144" t="s">
        <v>779</v>
      </c>
      <c r="E51" s="41" t="str">
        <f t="shared" si="2"/>
        <v>--Select--</v>
      </c>
      <c r="F51" s="41"/>
      <c r="H51" t="str">
        <f t="shared" si="4"/>
        <v>Unanswered</v>
      </c>
    </row>
    <row r="52" spans="1:8" s="9" customFormat="1" ht="42.75" customHeight="1" x14ac:dyDescent="0.2">
      <c r="A52" s="16"/>
      <c r="B52" s="166" t="s">
        <v>662</v>
      </c>
      <c r="C52" s="143"/>
      <c r="D52" s="144" t="s">
        <v>766</v>
      </c>
      <c r="E52" s="41" t="str">
        <f t="shared" si="2"/>
        <v>--Select--</v>
      </c>
      <c r="F52" s="41"/>
      <c r="H52" t="str">
        <f t="shared" si="4"/>
        <v>Unanswered</v>
      </c>
    </row>
    <row r="53" spans="1:8" s="9" customFormat="1" ht="56.25" customHeight="1" x14ac:dyDescent="0.2">
      <c r="A53" s="16"/>
      <c r="B53" s="166" t="s">
        <v>663</v>
      </c>
      <c r="C53" s="143"/>
      <c r="D53" s="144" t="s">
        <v>780</v>
      </c>
      <c r="E53" s="41" t="str">
        <f t="shared" si="2"/>
        <v>--Select--</v>
      </c>
      <c r="F53" s="41"/>
      <c r="H53" t="str">
        <f t="shared" si="4"/>
        <v>Unanswered</v>
      </c>
    </row>
    <row r="54" spans="1:8" s="9" customFormat="1" ht="42" customHeight="1" x14ac:dyDescent="0.2">
      <c r="A54" s="16"/>
      <c r="B54" s="166" t="s">
        <v>664</v>
      </c>
      <c r="C54" s="143"/>
      <c r="D54" s="144" t="s">
        <v>383</v>
      </c>
      <c r="E54" s="41" t="str">
        <f t="shared" si="2"/>
        <v>--Select--</v>
      </c>
      <c r="F54" s="41"/>
      <c r="H54" t="str">
        <f t="shared" si="4"/>
        <v>Unanswered</v>
      </c>
    </row>
    <row r="55" spans="1:8" s="9" customFormat="1" ht="42" customHeight="1" x14ac:dyDescent="0.2">
      <c r="A55" s="16"/>
      <c r="B55" s="166" t="s">
        <v>665</v>
      </c>
      <c r="C55" s="143"/>
      <c r="D55" s="144" t="s">
        <v>781</v>
      </c>
      <c r="E55" s="41" t="str">
        <f t="shared" si="2"/>
        <v>--Select--</v>
      </c>
      <c r="F55" s="41"/>
      <c r="H55" t="str">
        <f t="shared" si="4"/>
        <v>Unanswered</v>
      </c>
    </row>
    <row r="56" spans="1:8" s="9" customFormat="1" ht="42" customHeight="1" x14ac:dyDescent="0.2">
      <c r="A56" s="16"/>
      <c r="B56" s="166" t="s">
        <v>665</v>
      </c>
      <c r="C56" s="143"/>
      <c r="D56" s="144" t="s">
        <v>328</v>
      </c>
      <c r="E56" s="41" t="str">
        <f t="shared" si="2"/>
        <v>--Select--</v>
      </c>
      <c r="F56" s="41"/>
      <c r="H56" t="str">
        <f t="shared" si="4"/>
        <v>Unanswered</v>
      </c>
    </row>
    <row r="57" spans="1:8" s="9" customFormat="1" ht="42" customHeight="1" x14ac:dyDescent="0.2">
      <c r="A57" s="16"/>
      <c r="B57" s="166" t="s">
        <v>666</v>
      </c>
      <c r="C57" s="143"/>
      <c r="D57" s="144" t="s">
        <v>384</v>
      </c>
      <c r="E57" s="41" t="str">
        <f t="shared" si="2"/>
        <v>--Select--</v>
      </c>
      <c r="F57" s="41"/>
      <c r="H57" t="str">
        <f t="shared" si="4"/>
        <v>Unanswered</v>
      </c>
    </row>
    <row r="58" spans="1:8" s="9" customFormat="1" ht="42" customHeight="1" x14ac:dyDescent="0.2">
      <c r="A58" s="16"/>
      <c r="B58" s="166" t="s">
        <v>667</v>
      </c>
      <c r="C58" s="143"/>
      <c r="D58" s="144" t="s">
        <v>782</v>
      </c>
      <c r="E58" s="41" t="str">
        <f t="shared" si="2"/>
        <v>--Select--</v>
      </c>
      <c r="F58" s="41"/>
      <c r="H58" t="str">
        <f t="shared" si="4"/>
        <v>Unanswered</v>
      </c>
    </row>
    <row r="59" spans="1:8" s="9" customFormat="1" ht="42" customHeight="1" x14ac:dyDescent="0.2">
      <c r="A59" s="16"/>
      <c r="B59" s="166" t="s">
        <v>668</v>
      </c>
      <c r="C59" s="143"/>
      <c r="D59" s="144" t="s">
        <v>385</v>
      </c>
      <c r="E59" s="41" t="str">
        <f t="shared" si="2"/>
        <v>--Select--</v>
      </c>
      <c r="F59" s="41"/>
      <c r="H59" t="str">
        <f t="shared" si="4"/>
        <v>Unanswered</v>
      </c>
    </row>
    <row r="60" spans="1:8" s="9" customFormat="1" ht="42" customHeight="1" x14ac:dyDescent="0.2">
      <c r="A60" s="16"/>
      <c r="B60" s="166" t="s">
        <v>669</v>
      </c>
      <c r="C60" s="79"/>
      <c r="D60" s="144" t="s">
        <v>783</v>
      </c>
      <c r="E60" s="41" t="str">
        <f t="shared" si="2"/>
        <v>--Select--</v>
      </c>
      <c r="F60" s="41"/>
      <c r="H60" t="str">
        <f t="shared" si="4"/>
        <v>Unanswered</v>
      </c>
    </row>
    <row r="61" spans="1:8" s="9" customFormat="1" ht="42" customHeight="1" x14ac:dyDescent="0.2">
      <c r="A61" s="16"/>
      <c r="B61" s="166" t="s">
        <v>814</v>
      </c>
      <c r="C61" s="79"/>
      <c r="D61" s="144" t="s">
        <v>386</v>
      </c>
      <c r="E61" s="41" t="str">
        <f t="shared" si="2"/>
        <v>--Select--</v>
      </c>
      <c r="F61" s="41"/>
      <c r="H61" t="str">
        <f t="shared" si="4"/>
        <v>Unanswered</v>
      </c>
    </row>
    <row r="62" spans="1:8" s="9" customFormat="1" ht="15.75" customHeight="1" x14ac:dyDescent="0.2">
      <c r="A62" s="16"/>
      <c r="B62" s="173" t="s">
        <v>639</v>
      </c>
      <c r="C62" s="78" t="s">
        <v>432</v>
      </c>
      <c r="D62" s="157" t="s">
        <v>329</v>
      </c>
      <c r="E62" s="73"/>
      <c r="F62" s="68"/>
    </row>
    <row r="63" spans="1:8" s="9" customFormat="1" ht="42" customHeight="1" x14ac:dyDescent="0.2">
      <c r="A63" s="16"/>
      <c r="B63" s="166" t="s">
        <v>582</v>
      </c>
      <c r="C63" s="79" t="s">
        <v>428</v>
      </c>
      <c r="D63" s="144" t="s">
        <v>540</v>
      </c>
      <c r="E63" s="41" t="str">
        <f>DValue</f>
        <v>--Select--</v>
      </c>
      <c r="F63" s="41"/>
      <c r="H63" t="str">
        <f>IF(OR(E63=DValue,E63=""),"Unanswered",IF(E63="Yes","",IF(AND(F63="",OR(E63="No",E63="Partial Compliance",E63="Not Applicable")),"Explanation Missing","Bad Data")))</f>
        <v>Unanswered</v>
      </c>
    </row>
    <row r="64" spans="1:8" s="9" customFormat="1" ht="42" customHeight="1" x14ac:dyDescent="0.2">
      <c r="A64" s="16"/>
      <c r="B64" s="166" t="s">
        <v>583</v>
      </c>
      <c r="C64" s="79"/>
      <c r="D64" s="144" t="s">
        <v>541</v>
      </c>
      <c r="E64" s="41" t="str">
        <f>DValue</f>
        <v>--Select--</v>
      </c>
      <c r="F64" s="41"/>
      <c r="H64" t="str">
        <f>IF(OR(E64=DValue,E64=""),"Unanswered",IF(E64="Yes","",IF(AND(F64="",OR(E64="No",E64="Partial Compliance",E64="Not Applicable")),"Explanation Missing","Bad Data")))</f>
        <v>Unanswered</v>
      </c>
    </row>
    <row r="65" spans="1:8" s="9" customFormat="1" ht="42" customHeight="1" x14ac:dyDescent="0.2">
      <c r="A65" s="16"/>
      <c r="B65" s="166" t="s">
        <v>584</v>
      </c>
      <c r="C65" s="79"/>
      <c r="D65" s="144" t="s">
        <v>382</v>
      </c>
      <c r="E65" s="41" t="str">
        <f>DValue</f>
        <v>--Select--</v>
      </c>
      <c r="F65" s="41"/>
      <c r="H65" t="str">
        <f>IF(OR(E65=DValue,E65=""),"Unanswered",IF(E65="Yes","",IF(AND(F65="",OR(E65="No",E65="Partial Compliance",E65="Not Applicable")),"Explanation Missing","Bad Data")))</f>
        <v>Unanswered</v>
      </c>
    </row>
    <row r="66" spans="1:8" s="9" customFormat="1" ht="15.75" customHeight="1" x14ac:dyDescent="0.2">
      <c r="A66" s="16"/>
      <c r="B66" s="173" t="s">
        <v>639</v>
      </c>
      <c r="C66" s="78" t="s">
        <v>432</v>
      </c>
      <c r="D66" s="97" t="s">
        <v>330</v>
      </c>
      <c r="E66" s="73"/>
      <c r="F66" s="68"/>
    </row>
    <row r="67" spans="1:8" s="9" customFormat="1" ht="15.75" customHeight="1" x14ac:dyDescent="0.2">
      <c r="A67" s="16"/>
      <c r="B67" s="173" t="s">
        <v>639</v>
      </c>
      <c r="C67" s="78" t="s">
        <v>432</v>
      </c>
      <c r="D67" s="157" t="s">
        <v>331</v>
      </c>
      <c r="E67" s="73"/>
      <c r="F67" s="68"/>
    </row>
    <row r="68" spans="1:8" s="9" customFormat="1" ht="66" customHeight="1" x14ac:dyDescent="0.2">
      <c r="A68" s="16"/>
      <c r="B68" s="166" t="s">
        <v>587</v>
      </c>
      <c r="C68" s="79" t="s">
        <v>428</v>
      </c>
      <c r="D68" s="144" t="s">
        <v>784</v>
      </c>
      <c r="E68" s="41" t="str">
        <f t="shared" ref="E68:E78" si="6">DValue</f>
        <v>--Select--</v>
      </c>
      <c r="F68" s="41"/>
      <c r="H68" t="str">
        <f t="shared" ref="H68" si="7">IF(OR(E68=DValue,E68=""),"Unanswered",IF(E68="Yes","",IF(AND(F68="",OR(E68="No",E68="Partial Compliance",E68="Not Applicable")),"Explanation Missing","Bad Data")))</f>
        <v>Unanswered</v>
      </c>
    </row>
    <row r="69" spans="1:8" s="9" customFormat="1" ht="66" customHeight="1" x14ac:dyDescent="0.2">
      <c r="A69" s="16"/>
      <c r="B69" s="166" t="s">
        <v>588</v>
      </c>
      <c r="C69" s="79"/>
      <c r="D69" s="144" t="s">
        <v>332</v>
      </c>
      <c r="E69" s="41" t="str">
        <f t="shared" si="6"/>
        <v>--Select--</v>
      </c>
      <c r="F69" s="41"/>
      <c r="H69" t="str">
        <f t="shared" ref="H69:H78" si="8">IF(OR(E69=DValue,E69=""),"Unanswered",IF(E69="Yes","",IF(AND(F69="",OR(E69="No",E69="Partial Compliance",E69="Not Applicable")),"Explanation Missing","Bad Data")))</f>
        <v>Unanswered</v>
      </c>
    </row>
    <row r="70" spans="1:8" s="9" customFormat="1" ht="71.25" customHeight="1" x14ac:dyDescent="0.2">
      <c r="A70" s="16"/>
      <c r="B70" s="166" t="s">
        <v>589</v>
      </c>
      <c r="C70" s="143"/>
      <c r="D70" s="144" t="s">
        <v>387</v>
      </c>
      <c r="E70" s="41" t="str">
        <f t="shared" si="6"/>
        <v>--Select--</v>
      </c>
      <c r="F70" s="41"/>
      <c r="H70" t="str">
        <f t="shared" si="8"/>
        <v>Unanswered</v>
      </c>
    </row>
    <row r="71" spans="1:8" s="9" customFormat="1" ht="66" customHeight="1" x14ac:dyDescent="0.2">
      <c r="A71" s="16"/>
      <c r="B71" s="166" t="s">
        <v>590</v>
      </c>
      <c r="C71" s="143"/>
      <c r="D71" s="144" t="s">
        <v>401</v>
      </c>
      <c r="E71" s="41" t="str">
        <f t="shared" si="6"/>
        <v>--Select--</v>
      </c>
      <c r="F71" s="41"/>
      <c r="H71" t="str">
        <f t="shared" si="8"/>
        <v>Unanswered</v>
      </c>
    </row>
    <row r="72" spans="1:8" s="9" customFormat="1" ht="66" customHeight="1" x14ac:dyDescent="0.2">
      <c r="A72" s="16"/>
      <c r="B72" s="166" t="s">
        <v>591</v>
      </c>
      <c r="C72" s="143"/>
      <c r="D72" s="144" t="s">
        <v>333</v>
      </c>
      <c r="E72" s="41" t="str">
        <f t="shared" si="6"/>
        <v>--Select--</v>
      </c>
      <c r="F72" s="41"/>
      <c r="H72" t="str">
        <f t="shared" si="8"/>
        <v>Unanswered</v>
      </c>
    </row>
    <row r="73" spans="1:8" s="9" customFormat="1" ht="66" customHeight="1" x14ac:dyDescent="0.2">
      <c r="A73" s="16"/>
      <c r="B73" s="166" t="s">
        <v>592</v>
      </c>
      <c r="C73" s="143"/>
      <c r="D73" s="144" t="s">
        <v>334</v>
      </c>
      <c r="E73" s="41" t="str">
        <f t="shared" si="6"/>
        <v>--Select--</v>
      </c>
      <c r="F73" s="41"/>
      <c r="H73" t="str">
        <f t="shared" si="8"/>
        <v>Unanswered</v>
      </c>
    </row>
    <row r="74" spans="1:8" s="9" customFormat="1" ht="66" customHeight="1" x14ac:dyDescent="0.2">
      <c r="A74" s="16"/>
      <c r="B74" s="166" t="s">
        <v>593</v>
      </c>
      <c r="C74" s="143"/>
      <c r="D74" s="144" t="s">
        <v>388</v>
      </c>
      <c r="E74" s="41" t="str">
        <f t="shared" si="6"/>
        <v>--Select--</v>
      </c>
      <c r="F74" s="41"/>
      <c r="H74" t="str">
        <f t="shared" si="8"/>
        <v>Unanswered</v>
      </c>
    </row>
    <row r="75" spans="1:8" s="9" customFormat="1" ht="66" customHeight="1" x14ac:dyDescent="0.2">
      <c r="A75" s="16"/>
      <c r="B75" s="166" t="s">
        <v>594</v>
      </c>
      <c r="C75" s="143"/>
      <c r="D75" s="144" t="s">
        <v>335</v>
      </c>
      <c r="E75" s="41" t="str">
        <f t="shared" si="6"/>
        <v>--Select--</v>
      </c>
      <c r="F75" s="41"/>
      <c r="H75" t="str">
        <f t="shared" si="8"/>
        <v>Unanswered</v>
      </c>
    </row>
    <row r="76" spans="1:8" s="9" customFormat="1" ht="66" customHeight="1" x14ac:dyDescent="0.2">
      <c r="A76" s="16"/>
      <c r="B76" s="166" t="s">
        <v>595</v>
      </c>
      <c r="C76" s="147"/>
      <c r="D76" s="144" t="s">
        <v>389</v>
      </c>
      <c r="E76" s="41" t="str">
        <f t="shared" si="6"/>
        <v>--Select--</v>
      </c>
      <c r="F76" s="41"/>
      <c r="H76" t="str">
        <f t="shared" si="8"/>
        <v>Unanswered</v>
      </c>
    </row>
    <row r="77" spans="1:8" s="9" customFormat="1" ht="66" customHeight="1" x14ac:dyDescent="0.2">
      <c r="A77" s="16"/>
      <c r="B77" s="166" t="s">
        <v>670</v>
      </c>
      <c r="C77" s="147"/>
      <c r="D77" s="144" t="s">
        <v>336</v>
      </c>
      <c r="E77" s="41" t="str">
        <f t="shared" si="6"/>
        <v>--Select--</v>
      </c>
      <c r="F77" s="41"/>
      <c r="H77" t="str">
        <f t="shared" si="8"/>
        <v>Unanswered</v>
      </c>
    </row>
    <row r="78" spans="1:8" s="9" customFormat="1" ht="66" customHeight="1" x14ac:dyDescent="0.2">
      <c r="A78" s="16"/>
      <c r="B78" s="166" t="s">
        <v>671</v>
      </c>
      <c r="C78" s="79"/>
      <c r="D78" s="144" t="s">
        <v>337</v>
      </c>
      <c r="E78" s="41" t="str">
        <f t="shared" si="6"/>
        <v>--Select--</v>
      </c>
      <c r="F78" s="41"/>
      <c r="H78" t="str">
        <f t="shared" si="8"/>
        <v>Unanswered</v>
      </c>
    </row>
    <row r="79" spans="1:8" s="9" customFormat="1" ht="15.75" customHeight="1" x14ac:dyDescent="0.2">
      <c r="A79" s="16"/>
      <c r="B79" s="173" t="s">
        <v>639</v>
      </c>
      <c r="C79" s="77" t="s">
        <v>432</v>
      </c>
      <c r="D79" s="157" t="s">
        <v>338</v>
      </c>
      <c r="E79" s="73"/>
      <c r="F79" s="68"/>
    </row>
    <row r="80" spans="1:8" s="9" customFormat="1" ht="42" customHeight="1" x14ac:dyDescent="0.2">
      <c r="A80" s="16"/>
      <c r="B80" s="166" t="s">
        <v>596</v>
      </c>
      <c r="C80" s="143" t="s">
        <v>428</v>
      </c>
      <c r="D80" s="144" t="s">
        <v>785</v>
      </c>
      <c r="E80" s="41" t="str">
        <f t="shared" ref="E80:E84" si="9">DValue</f>
        <v>--Select--</v>
      </c>
      <c r="F80" s="41"/>
      <c r="H80" t="str">
        <f t="shared" ref="H80" si="10">IF(OR(E80=DValue,E80=""),"Unanswered",IF(E80="Yes","",IF(AND(F80="",OR(E80="No",E80="Partial Compliance",E80="Not Applicable")),"Explanation Missing","Bad Data")))</f>
        <v>Unanswered</v>
      </c>
    </row>
    <row r="81" spans="1:8" s="9" customFormat="1" ht="42" customHeight="1" x14ac:dyDescent="0.2">
      <c r="A81" s="16"/>
      <c r="B81" s="166" t="s">
        <v>597</v>
      </c>
      <c r="C81" s="143"/>
      <c r="D81" s="144" t="s">
        <v>542</v>
      </c>
      <c r="E81" s="41" t="str">
        <f t="shared" si="9"/>
        <v>--Select--</v>
      </c>
      <c r="F81" s="41"/>
      <c r="H81" t="str">
        <f t="shared" ref="H81:H84" si="11">IF(OR(E81=DValue,E81=""),"Unanswered",IF(E81="Yes","",IF(AND(F81="",OR(E81="No",E81="Partial Compliance",E81="Not Applicable")),"Explanation Missing","Bad Data")))</f>
        <v>Unanswered</v>
      </c>
    </row>
    <row r="82" spans="1:8" s="9" customFormat="1" ht="42" customHeight="1" x14ac:dyDescent="0.2">
      <c r="A82" s="16"/>
      <c r="B82" s="166" t="s">
        <v>650</v>
      </c>
      <c r="C82" s="143"/>
      <c r="D82" s="144" t="s">
        <v>339</v>
      </c>
      <c r="E82" s="41" t="str">
        <f t="shared" si="9"/>
        <v>--Select--</v>
      </c>
      <c r="F82" s="41"/>
      <c r="H82" t="str">
        <f t="shared" si="11"/>
        <v>Unanswered</v>
      </c>
    </row>
    <row r="83" spans="1:8" s="9" customFormat="1" ht="42" customHeight="1" x14ac:dyDescent="0.2">
      <c r="A83" s="16"/>
      <c r="B83" s="166" t="s">
        <v>651</v>
      </c>
      <c r="C83" s="143"/>
      <c r="D83" s="144" t="s">
        <v>543</v>
      </c>
      <c r="E83" s="41" t="str">
        <f t="shared" si="9"/>
        <v>--Select--</v>
      </c>
      <c r="F83" s="41"/>
      <c r="H83" t="str">
        <f t="shared" si="11"/>
        <v>Unanswered</v>
      </c>
    </row>
    <row r="84" spans="1:8" s="9" customFormat="1" ht="42" customHeight="1" x14ac:dyDescent="0.2">
      <c r="A84" s="16"/>
      <c r="B84" s="166" t="s">
        <v>672</v>
      </c>
      <c r="C84" s="143"/>
      <c r="D84" s="144" t="s">
        <v>340</v>
      </c>
      <c r="E84" s="41" t="str">
        <f t="shared" si="9"/>
        <v>--Select--</v>
      </c>
      <c r="F84" s="41"/>
      <c r="H84" t="str">
        <f t="shared" si="11"/>
        <v>Unanswered</v>
      </c>
    </row>
    <row r="85" spans="1:8" s="9" customFormat="1" ht="15.75" customHeight="1" x14ac:dyDescent="0.2">
      <c r="A85" s="16"/>
      <c r="B85" s="173" t="s">
        <v>639</v>
      </c>
      <c r="C85" s="77" t="s">
        <v>432</v>
      </c>
      <c r="D85" s="157" t="s">
        <v>341</v>
      </c>
      <c r="E85" s="73"/>
      <c r="F85" s="68"/>
    </row>
    <row r="86" spans="1:8" s="9" customFormat="1" ht="42" customHeight="1" x14ac:dyDescent="0.2">
      <c r="A86" s="16"/>
      <c r="B86" s="166" t="s">
        <v>598</v>
      </c>
      <c r="C86" s="143" t="s">
        <v>428</v>
      </c>
      <c r="D86" s="148" t="s">
        <v>342</v>
      </c>
      <c r="E86" s="41" t="str">
        <f>DValue</f>
        <v>--Select--</v>
      </c>
      <c r="F86" s="41"/>
      <c r="H86" t="str">
        <f>IF(OR(E86=DValue,E86=""),"Unanswered",IF(E86="Yes","",IF(AND(F86="",OR(E86="No",E86="Partial Compliance",E86="Not Applicable")),"Explanation Missing","Bad Data")))</f>
        <v>Unanswered</v>
      </c>
    </row>
    <row r="87" spans="1:8" s="9" customFormat="1" ht="15.75" customHeight="1" x14ac:dyDescent="0.2">
      <c r="A87" s="16"/>
      <c r="B87" s="173" t="s">
        <v>639</v>
      </c>
      <c r="C87" s="77" t="s">
        <v>432</v>
      </c>
      <c r="D87" s="157" t="s">
        <v>343</v>
      </c>
      <c r="E87" s="73"/>
      <c r="F87" s="68"/>
    </row>
    <row r="88" spans="1:8" s="9" customFormat="1" ht="54" customHeight="1" x14ac:dyDescent="0.2">
      <c r="A88" s="16"/>
      <c r="B88" s="166" t="s">
        <v>674</v>
      </c>
      <c r="C88" s="143" t="s">
        <v>428</v>
      </c>
      <c r="D88" s="199" t="s">
        <v>786</v>
      </c>
      <c r="E88" s="41" t="str">
        <f t="shared" ref="E88:E94" si="12">DValue</f>
        <v>--Select--</v>
      </c>
      <c r="F88" s="41"/>
      <c r="H88" t="str">
        <f t="shared" ref="H88:H94" si="13">IF(OR(E88=DValue,E88=""),"Unanswered",IF(E88="Yes","",IF(AND(F88="",OR(E88="No",E88="Partial Compliance",E88="Not Applicable")),"Explanation Missing","Bad Data")))</f>
        <v>Unanswered</v>
      </c>
    </row>
    <row r="89" spans="1:8" s="9" customFormat="1" ht="54" customHeight="1" x14ac:dyDescent="0.2">
      <c r="A89" s="16"/>
      <c r="B89" s="166" t="s">
        <v>675</v>
      </c>
      <c r="C89" s="79"/>
      <c r="D89" s="144" t="s">
        <v>788</v>
      </c>
      <c r="E89" s="41" t="str">
        <f t="shared" si="12"/>
        <v>--Select--</v>
      </c>
      <c r="F89" s="41"/>
      <c r="H89" t="str">
        <f t="shared" si="13"/>
        <v>Unanswered</v>
      </c>
    </row>
    <row r="90" spans="1:8" s="9" customFormat="1" ht="54" customHeight="1" x14ac:dyDescent="0.2">
      <c r="A90" s="16"/>
      <c r="B90" s="166" t="s">
        <v>676</v>
      </c>
      <c r="C90" s="79"/>
      <c r="D90" s="144" t="s">
        <v>787</v>
      </c>
      <c r="E90" s="41" t="str">
        <f t="shared" si="12"/>
        <v>--Select--</v>
      </c>
      <c r="F90" s="41"/>
      <c r="H90" t="str">
        <f t="shared" si="13"/>
        <v>Unanswered</v>
      </c>
    </row>
    <row r="91" spans="1:8" s="9" customFormat="1" ht="54" customHeight="1" x14ac:dyDescent="0.2">
      <c r="A91" s="16"/>
      <c r="B91" s="166" t="s">
        <v>677</v>
      </c>
      <c r="C91" s="79"/>
      <c r="D91" s="144" t="s">
        <v>390</v>
      </c>
      <c r="E91" s="41" t="str">
        <f t="shared" si="12"/>
        <v>--Select--</v>
      </c>
      <c r="F91" s="41"/>
      <c r="H91" t="str">
        <f t="shared" si="13"/>
        <v>Unanswered</v>
      </c>
    </row>
    <row r="92" spans="1:8" s="9" customFormat="1" ht="54" customHeight="1" x14ac:dyDescent="0.2">
      <c r="A92" s="16"/>
      <c r="B92" s="166" t="s">
        <v>678</v>
      </c>
      <c r="C92" s="79"/>
      <c r="D92" s="144" t="s">
        <v>391</v>
      </c>
      <c r="E92" s="41" t="str">
        <f t="shared" si="12"/>
        <v>--Select--</v>
      </c>
      <c r="F92" s="41"/>
      <c r="H92" t="str">
        <f t="shared" si="13"/>
        <v>Unanswered</v>
      </c>
    </row>
    <row r="93" spans="1:8" s="9" customFormat="1" ht="54" customHeight="1" x14ac:dyDescent="0.2">
      <c r="A93" s="16"/>
      <c r="B93" s="166" t="s">
        <v>679</v>
      </c>
      <c r="C93" s="143"/>
      <c r="D93" s="144" t="s">
        <v>544</v>
      </c>
      <c r="E93" s="41" t="str">
        <f t="shared" si="12"/>
        <v>--Select--</v>
      </c>
      <c r="F93" s="41"/>
      <c r="H93" t="str">
        <f t="shared" si="13"/>
        <v>Unanswered</v>
      </c>
    </row>
    <row r="94" spans="1:8" s="9" customFormat="1" ht="54" customHeight="1" x14ac:dyDescent="0.2">
      <c r="A94" s="16"/>
      <c r="B94" s="166" t="s">
        <v>680</v>
      </c>
      <c r="C94" s="143"/>
      <c r="D94" s="144" t="s">
        <v>545</v>
      </c>
      <c r="E94" s="41" t="str">
        <f t="shared" si="12"/>
        <v>--Select--</v>
      </c>
      <c r="F94" s="41"/>
      <c r="H94" t="str">
        <f t="shared" si="13"/>
        <v>Unanswered</v>
      </c>
    </row>
    <row r="95" spans="1:8" s="9" customFormat="1" ht="15.75" customHeight="1" x14ac:dyDescent="0.2">
      <c r="A95" s="16"/>
      <c r="B95" s="173" t="s">
        <v>639</v>
      </c>
      <c r="C95" s="77" t="s">
        <v>432</v>
      </c>
      <c r="D95" s="157" t="s">
        <v>344</v>
      </c>
      <c r="E95" s="73"/>
      <c r="F95" s="68"/>
    </row>
    <row r="96" spans="1:8" s="9" customFormat="1" ht="42" customHeight="1" x14ac:dyDescent="0.2">
      <c r="A96" s="16"/>
      <c r="B96" s="166" t="s">
        <v>681</v>
      </c>
      <c r="C96" s="143" t="s">
        <v>428</v>
      </c>
      <c r="D96" s="144" t="s">
        <v>546</v>
      </c>
      <c r="E96" s="41" t="str">
        <f>DValue</f>
        <v>--Select--</v>
      </c>
      <c r="F96" s="41"/>
      <c r="H96" t="str">
        <f>IF(OR(E96=DValue,E96=""),"Unanswered",IF(E96="Yes","",IF(AND(F96="",OR(E96="No",E96="Partial Compliance",E96="Not Applicable")),"Explanation Missing","Bad Data")))</f>
        <v>Unanswered</v>
      </c>
    </row>
    <row r="97" spans="1:8" s="9" customFormat="1" ht="42" customHeight="1" x14ac:dyDescent="0.2">
      <c r="A97" s="16"/>
      <c r="B97" s="166" t="s">
        <v>682</v>
      </c>
      <c r="C97" s="149"/>
      <c r="D97" s="144" t="s">
        <v>547</v>
      </c>
      <c r="E97" s="41" t="str">
        <f>DValue</f>
        <v>--Select--</v>
      </c>
      <c r="F97" s="41"/>
      <c r="H97" t="str">
        <f>IF(OR(E97=DValue,E97=""),"Unanswered",IF(E97="Yes","",IF(AND(F97="",OR(E97="No",E97="Partial Compliance",E97="Not Applicable")),"Explanation Missing","Bad Data")))</f>
        <v>Unanswered</v>
      </c>
    </row>
    <row r="98" spans="1:8" s="9" customFormat="1" ht="42" customHeight="1" x14ac:dyDescent="0.2">
      <c r="A98" s="16"/>
      <c r="B98" s="166" t="s">
        <v>683</v>
      </c>
      <c r="C98" s="149"/>
      <c r="D98" s="144" t="s">
        <v>548</v>
      </c>
      <c r="E98" s="41" t="str">
        <f>DValue</f>
        <v>--Select--</v>
      </c>
      <c r="F98" s="41"/>
      <c r="H98" t="str">
        <f>IF(OR(E98=DValue,E98=""),"Unanswered",IF(E98="Yes","",IF(AND(F98="",OR(E98="No",E98="Partial Compliance",E98="Not Applicable")),"Explanation Missing","Bad Data")))</f>
        <v>Unanswered</v>
      </c>
    </row>
    <row r="99" spans="1:8" s="9" customFormat="1" ht="42" customHeight="1" x14ac:dyDescent="0.2">
      <c r="A99" s="16"/>
      <c r="B99" s="166" t="s">
        <v>684</v>
      </c>
      <c r="C99" s="150"/>
      <c r="D99" s="144" t="s">
        <v>549</v>
      </c>
      <c r="E99" s="41" t="str">
        <f>DValue</f>
        <v>--Select--</v>
      </c>
      <c r="F99" s="41"/>
      <c r="H99" t="str">
        <f>IF(OR(E99=DValue,E99=""),"Unanswered",IF(E99="Yes","",IF(AND(F99="",OR(E99="No",E99="Partial Compliance",E99="Not Applicable")),"Explanation Missing","Bad Data")))</f>
        <v>Unanswered</v>
      </c>
    </row>
    <row r="100" spans="1:8" s="9" customFormat="1" ht="15.75" customHeight="1" x14ac:dyDescent="0.2">
      <c r="A100" s="16"/>
      <c r="B100" s="173" t="s">
        <v>639</v>
      </c>
      <c r="C100" s="78" t="s">
        <v>432</v>
      </c>
      <c r="D100" s="157" t="s">
        <v>345</v>
      </c>
      <c r="E100" s="73"/>
      <c r="F100" s="68"/>
    </row>
    <row r="101" spans="1:8" s="9" customFormat="1" ht="42" customHeight="1" x14ac:dyDescent="0.2">
      <c r="A101" s="16"/>
      <c r="B101" s="166" t="s">
        <v>600</v>
      </c>
      <c r="C101" s="150" t="s">
        <v>428</v>
      </c>
      <c r="D101" s="144" t="s">
        <v>550</v>
      </c>
      <c r="E101" s="41" t="str">
        <f>DValue</f>
        <v>--Select--</v>
      </c>
      <c r="F101" s="41"/>
      <c r="H101" t="str">
        <f>IF(OR(E101=DValue,E101=""),"Unanswered",IF(E101="Yes","",IF(AND(F101="",OR(E101="No",E101="Partial Compliance",E101="Not Applicable")),"Explanation Missing","Bad Data")))</f>
        <v>Unanswered</v>
      </c>
    </row>
    <row r="102" spans="1:8" s="9" customFormat="1" ht="15.75" customHeight="1" x14ac:dyDescent="0.2">
      <c r="A102" s="16"/>
      <c r="B102" s="173" t="s">
        <v>639</v>
      </c>
      <c r="C102" s="78" t="s">
        <v>432</v>
      </c>
      <c r="D102" s="157" t="s">
        <v>346</v>
      </c>
      <c r="E102" s="73"/>
      <c r="F102" s="68"/>
    </row>
    <row r="103" spans="1:8" s="9" customFormat="1" ht="42" customHeight="1" x14ac:dyDescent="0.2">
      <c r="A103" s="16"/>
      <c r="B103" s="166" t="s">
        <v>685</v>
      </c>
      <c r="C103" s="149" t="s">
        <v>428</v>
      </c>
      <c r="D103" s="144" t="s">
        <v>789</v>
      </c>
      <c r="E103" s="41" t="str">
        <f>DValue</f>
        <v>--Select--</v>
      </c>
      <c r="F103" s="41"/>
      <c r="H103" t="str">
        <f>IF(OR(E103=DValue,E103=""),"Unanswered",IF(E103="Yes","",IF(AND(F103="",OR(E103="No",E103="Partial Compliance",E103="Not Applicable")),"Explanation Missing","Bad Data")))</f>
        <v>Unanswered</v>
      </c>
    </row>
    <row r="104" spans="1:8" s="9" customFormat="1" ht="42" customHeight="1" x14ac:dyDescent="0.2">
      <c r="A104" s="16"/>
      <c r="B104" s="166" t="s">
        <v>686</v>
      </c>
      <c r="C104" s="149"/>
      <c r="D104" s="144" t="s">
        <v>551</v>
      </c>
      <c r="E104" s="41" t="str">
        <f>DValue</f>
        <v>--Select--</v>
      </c>
      <c r="F104" s="41"/>
      <c r="H104" t="str">
        <f>IF(OR(E104=DValue,E104=""),"Unanswered",IF(E104="Yes","",IF(AND(F104="",OR(E104="No",E104="Partial Compliance",E104="Not Applicable")),"Explanation Missing","Bad Data")))</f>
        <v>Unanswered</v>
      </c>
    </row>
    <row r="105" spans="1:8" s="9" customFormat="1" ht="42" customHeight="1" x14ac:dyDescent="0.2">
      <c r="A105" s="16"/>
      <c r="B105" s="166" t="s">
        <v>687</v>
      </c>
      <c r="C105" s="149"/>
      <c r="D105" s="144" t="s">
        <v>552</v>
      </c>
      <c r="E105" s="41" t="str">
        <f>DValue</f>
        <v>--Select--</v>
      </c>
      <c r="F105" s="41"/>
      <c r="H105" t="str">
        <f>IF(OR(E105=DValue,E105=""),"Unanswered",IF(E105="Yes","",IF(AND(F105="",OR(E105="No",E105="Partial Compliance",E105="Not Applicable")),"Explanation Missing","Bad Data")))</f>
        <v>Unanswered</v>
      </c>
    </row>
    <row r="106" spans="1:8" s="9" customFormat="1" ht="15.75" customHeight="1" x14ac:dyDescent="0.2">
      <c r="A106" s="16"/>
      <c r="B106" s="173" t="s">
        <v>639</v>
      </c>
      <c r="C106" s="77" t="s">
        <v>432</v>
      </c>
      <c r="D106" s="157" t="s">
        <v>347</v>
      </c>
      <c r="E106" s="73"/>
      <c r="F106" s="68"/>
    </row>
    <row r="107" spans="1:8" s="9" customFormat="1" ht="54" customHeight="1" x14ac:dyDescent="0.2">
      <c r="A107" s="16"/>
      <c r="B107" s="166" t="s">
        <v>602</v>
      </c>
      <c r="C107" s="149" t="s">
        <v>428</v>
      </c>
      <c r="D107" s="144" t="s">
        <v>348</v>
      </c>
      <c r="E107" s="41" t="str">
        <f t="shared" ref="E107:E117" si="14">DValue</f>
        <v>--Select--</v>
      </c>
      <c r="F107" s="41"/>
      <c r="H107" t="str">
        <f t="shared" ref="H107:H117" si="15">IF(OR(E107=DValue,E107=""),"Unanswered",IF(E107="Yes","",IF(AND(F107="",OR(E107="No",E107="Partial Compliance",E107="Not Applicable")),"Explanation Missing","Bad Data")))</f>
        <v>Unanswered</v>
      </c>
    </row>
    <row r="108" spans="1:8" s="9" customFormat="1" ht="54" customHeight="1" x14ac:dyDescent="0.2">
      <c r="A108" s="16"/>
      <c r="B108" s="166" t="s">
        <v>603</v>
      </c>
      <c r="C108" s="149"/>
      <c r="D108" s="144" t="s">
        <v>349</v>
      </c>
      <c r="E108" s="41" t="str">
        <f t="shared" si="14"/>
        <v>--Select--</v>
      </c>
      <c r="F108" s="41"/>
      <c r="H108" t="str">
        <f t="shared" si="15"/>
        <v>Unanswered</v>
      </c>
    </row>
    <row r="109" spans="1:8" s="9" customFormat="1" ht="54" customHeight="1" x14ac:dyDescent="0.2">
      <c r="A109" s="16"/>
      <c r="B109" s="166" t="s">
        <v>688</v>
      </c>
      <c r="C109" s="149"/>
      <c r="D109" s="144" t="s">
        <v>350</v>
      </c>
      <c r="E109" s="41" t="str">
        <f t="shared" si="14"/>
        <v>--Select--</v>
      </c>
      <c r="F109" s="41"/>
      <c r="H109" t="str">
        <f t="shared" si="15"/>
        <v>Unanswered</v>
      </c>
    </row>
    <row r="110" spans="1:8" s="9" customFormat="1" ht="54" customHeight="1" x14ac:dyDescent="0.2">
      <c r="A110" s="16"/>
      <c r="B110" s="166" t="s">
        <v>689</v>
      </c>
      <c r="C110" s="149"/>
      <c r="D110" s="144" t="s">
        <v>553</v>
      </c>
      <c r="E110" s="41" t="str">
        <f t="shared" si="14"/>
        <v>--Select--</v>
      </c>
      <c r="F110" s="41"/>
      <c r="H110" t="str">
        <f t="shared" si="15"/>
        <v>Unanswered</v>
      </c>
    </row>
    <row r="111" spans="1:8" s="9" customFormat="1" ht="54" customHeight="1" x14ac:dyDescent="0.2">
      <c r="A111" s="16"/>
      <c r="B111" s="166" t="s">
        <v>690</v>
      </c>
      <c r="C111" s="149"/>
      <c r="D111" s="144" t="s">
        <v>351</v>
      </c>
      <c r="E111" s="41" t="str">
        <f t="shared" si="14"/>
        <v>--Select--</v>
      </c>
      <c r="F111" s="41"/>
      <c r="H111" t="str">
        <f t="shared" si="15"/>
        <v>Unanswered</v>
      </c>
    </row>
    <row r="112" spans="1:8" s="9" customFormat="1" ht="81" customHeight="1" x14ac:dyDescent="0.2">
      <c r="A112" s="16"/>
      <c r="B112" s="166" t="s">
        <v>691</v>
      </c>
      <c r="C112" s="149"/>
      <c r="D112" s="144" t="s">
        <v>392</v>
      </c>
      <c r="E112" s="41" t="str">
        <f t="shared" si="14"/>
        <v>--Select--</v>
      </c>
      <c r="F112" s="41"/>
      <c r="H112" t="str">
        <f t="shared" si="15"/>
        <v>Unanswered</v>
      </c>
    </row>
    <row r="113" spans="1:8" s="9" customFormat="1" ht="54" customHeight="1" x14ac:dyDescent="0.2">
      <c r="A113" s="16"/>
      <c r="B113" s="166" t="s">
        <v>692</v>
      </c>
      <c r="C113" s="149"/>
      <c r="D113" s="144" t="s">
        <v>352</v>
      </c>
      <c r="E113" s="41" t="str">
        <f t="shared" si="14"/>
        <v>--Select--</v>
      </c>
      <c r="F113" s="41"/>
      <c r="H113" t="str">
        <f t="shared" ref="H113" si="16">IF(OR(E113=DValue,E113=""),"Unanswered",IF(E113="Yes","",IF(AND(F113="",OR(E113="No",E113="Partial Compliance",E113="Not Applicable")),"Explanation Missing","Bad Data")))</f>
        <v>Unanswered</v>
      </c>
    </row>
    <row r="114" spans="1:8" s="9" customFormat="1" ht="54" customHeight="1" x14ac:dyDescent="0.2">
      <c r="A114" s="16"/>
      <c r="B114" s="166" t="s">
        <v>693</v>
      </c>
      <c r="C114" s="149"/>
      <c r="D114" s="200" t="s">
        <v>790</v>
      </c>
      <c r="E114" s="41" t="str">
        <f t="shared" si="14"/>
        <v>--Select--</v>
      </c>
      <c r="F114" s="41"/>
      <c r="H114" t="str">
        <f t="shared" si="15"/>
        <v>Unanswered</v>
      </c>
    </row>
    <row r="115" spans="1:8" s="9" customFormat="1" ht="54" customHeight="1" x14ac:dyDescent="0.2">
      <c r="A115" s="16"/>
      <c r="B115" s="166" t="s">
        <v>694</v>
      </c>
      <c r="C115" s="149"/>
      <c r="D115" s="144" t="s">
        <v>353</v>
      </c>
      <c r="E115" s="41" t="str">
        <f t="shared" si="14"/>
        <v>--Select--</v>
      </c>
      <c r="F115" s="41"/>
      <c r="H115" t="str">
        <f t="shared" si="15"/>
        <v>Unanswered</v>
      </c>
    </row>
    <row r="116" spans="1:8" s="9" customFormat="1" ht="54" customHeight="1" x14ac:dyDescent="0.2">
      <c r="A116" s="16"/>
      <c r="B116" s="166" t="s">
        <v>695</v>
      </c>
      <c r="C116" s="149"/>
      <c r="D116" s="144" t="s">
        <v>354</v>
      </c>
      <c r="E116" s="41" t="str">
        <f t="shared" si="14"/>
        <v>--Select--</v>
      </c>
      <c r="F116" s="41"/>
      <c r="H116" t="str">
        <f t="shared" si="15"/>
        <v>Unanswered</v>
      </c>
    </row>
    <row r="117" spans="1:8" s="9" customFormat="1" ht="54" customHeight="1" x14ac:dyDescent="0.2">
      <c r="A117" s="16"/>
      <c r="B117" s="166" t="s">
        <v>815</v>
      </c>
      <c r="C117" s="149"/>
      <c r="D117" s="144" t="s">
        <v>402</v>
      </c>
      <c r="E117" s="41" t="str">
        <f t="shared" si="14"/>
        <v>--Select--</v>
      </c>
      <c r="F117" s="41"/>
      <c r="H117" t="str">
        <f t="shared" si="15"/>
        <v>Unanswered</v>
      </c>
    </row>
    <row r="118" spans="1:8" s="9" customFormat="1" ht="15.75" customHeight="1" x14ac:dyDescent="0.2">
      <c r="A118" s="16"/>
      <c r="B118" s="173" t="s">
        <v>639</v>
      </c>
      <c r="C118" s="77" t="s">
        <v>432</v>
      </c>
      <c r="D118" s="97" t="s">
        <v>355</v>
      </c>
      <c r="E118" s="73"/>
      <c r="F118" s="68"/>
    </row>
    <row r="119" spans="1:8" s="9" customFormat="1" ht="15.75" customHeight="1" x14ac:dyDescent="0.2">
      <c r="A119" s="16"/>
      <c r="B119" s="173" t="s">
        <v>639</v>
      </c>
      <c r="C119" s="80" t="s">
        <v>432</v>
      </c>
      <c r="D119" s="157" t="s">
        <v>356</v>
      </c>
      <c r="E119" s="73"/>
      <c r="F119" s="68"/>
    </row>
    <row r="120" spans="1:8" s="9" customFormat="1" ht="42" customHeight="1" x14ac:dyDescent="0.2">
      <c r="A120" s="16"/>
      <c r="B120" s="166" t="s">
        <v>696</v>
      </c>
      <c r="C120" s="143" t="s">
        <v>428</v>
      </c>
      <c r="D120" s="144" t="s">
        <v>554</v>
      </c>
      <c r="E120" s="41" t="str">
        <f>DValue</f>
        <v>--Select--</v>
      </c>
      <c r="F120" s="41"/>
      <c r="H120" t="str">
        <f>IF(OR(E120=DValue,E120=""),"Unanswered",IF(E120="Yes","",IF(AND(F120="",OR(E120="No",E120="Partial Compliance",E120="Not Applicable")),"Explanation Missing","Bad Data")))</f>
        <v>Unanswered</v>
      </c>
    </row>
    <row r="121" spans="1:8" s="9" customFormat="1" ht="42" customHeight="1" x14ac:dyDescent="0.2">
      <c r="A121" s="16"/>
      <c r="B121" s="166" t="s">
        <v>697</v>
      </c>
      <c r="C121" s="143"/>
      <c r="D121" s="144" t="s">
        <v>555</v>
      </c>
      <c r="E121" s="41" t="str">
        <f>DValue</f>
        <v>--Select--</v>
      </c>
      <c r="F121" s="41"/>
      <c r="H121" t="str">
        <f>IF(OR(E121=DValue,E121=""),"Unanswered",IF(E121="Yes","",IF(AND(F121="",OR(E121="No",E121="Partial Compliance",E121="Not Applicable")),"Explanation Missing","Bad Data")))</f>
        <v>Unanswered</v>
      </c>
    </row>
    <row r="122" spans="1:8" s="9" customFormat="1" ht="15.75" customHeight="1" x14ac:dyDescent="0.2">
      <c r="A122" s="16"/>
      <c r="B122" s="173" t="s">
        <v>639</v>
      </c>
      <c r="C122" s="77" t="s">
        <v>432</v>
      </c>
      <c r="D122" s="157" t="s">
        <v>357</v>
      </c>
      <c r="E122" s="73"/>
      <c r="F122" s="68"/>
    </row>
    <row r="123" spans="1:8" s="9" customFormat="1" ht="42" customHeight="1" x14ac:dyDescent="0.2">
      <c r="A123" s="16"/>
      <c r="B123" s="166" t="s">
        <v>698</v>
      </c>
      <c r="C123" s="143" t="s">
        <v>428</v>
      </c>
      <c r="D123" s="144" t="s">
        <v>393</v>
      </c>
      <c r="E123" s="41" t="str">
        <f>DValue</f>
        <v>--Select--</v>
      </c>
      <c r="F123" s="41"/>
      <c r="H123" t="str">
        <f>IF(OR(E123=DValue,E123=""),"Unanswered",IF(E123="Yes","",IF(AND(F123="",OR(E123="No",E123="Partial Compliance",E123="Not Applicable")),"Explanation Missing","Bad Data")))</f>
        <v>Unanswered</v>
      </c>
    </row>
    <row r="124" spans="1:8" s="9" customFormat="1" ht="42" customHeight="1" x14ac:dyDescent="0.2">
      <c r="A124" s="16"/>
      <c r="B124" s="166" t="s">
        <v>699</v>
      </c>
      <c r="C124" s="143"/>
      <c r="D124" s="144" t="s">
        <v>358</v>
      </c>
      <c r="E124" s="41" t="str">
        <f>DValue</f>
        <v>--Select--</v>
      </c>
      <c r="F124" s="41"/>
      <c r="H124" t="str">
        <f>IF(OR(E124=DValue,E124=""),"Unanswered",IF(E124="Yes","",IF(AND(F124="",OR(E124="No",E124="Partial Compliance",E124="Not Applicable")),"Explanation Missing","Bad Data")))</f>
        <v>Unanswered</v>
      </c>
    </row>
    <row r="125" spans="1:8" s="9" customFormat="1" ht="42" customHeight="1" x14ac:dyDescent="0.2">
      <c r="A125" s="16"/>
      <c r="B125" s="166" t="s">
        <v>700</v>
      </c>
      <c r="C125" s="143"/>
      <c r="D125" s="144" t="s">
        <v>359</v>
      </c>
      <c r="E125" s="41" t="str">
        <f>DValue</f>
        <v>--Select--</v>
      </c>
      <c r="F125" s="41"/>
      <c r="H125" t="str">
        <f>IF(OR(E125=DValue,E125=""),"Unanswered",IF(E125="Yes","",IF(AND(F125="",OR(E125="No",E125="Partial Compliance",E125="Not Applicable")),"Explanation Missing","Bad Data")))</f>
        <v>Unanswered</v>
      </c>
    </row>
    <row r="126" spans="1:8" s="9" customFormat="1" ht="42" customHeight="1" x14ac:dyDescent="0.2">
      <c r="A126" s="16"/>
      <c r="B126" s="166" t="s">
        <v>701</v>
      </c>
      <c r="C126" s="143"/>
      <c r="D126" s="144" t="s">
        <v>403</v>
      </c>
      <c r="E126" s="41" t="str">
        <f>DValue</f>
        <v>--Select--</v>
      </c>
      <c r="F126" s="41"/>
      <c r="H126" t="str">
        <f>IF(OR(E126=DValue,E126=""),"Unanswered",IF(E126="Yes","",IF(AND(F126="",OR(E126="No",E126="Partial Compliance",E126="Not Applicable")),"Explanation Missing","Bad Data")))</f>
        <v>Unanswered</v>
      </c>
    </row>
    <row r="127" spans="1:8" s="9" customFormat="1" ht="42" customHeight="1" x14ac:dyDescent="0.2">
      <c r="A127" s="16"/>
      <c r="B127" s="166" t="s">
        <v>702</v>
      </c>
      <c r="C127" s="143"/>
      <c r="D127" s="144" t="s">
        <v>404</v>
      </c>
      <c r="E127" s="41" t="str">
        <f>DValue</f>
        <v>--Select--</v>
      </c>
      <c r="F127" s="41"/>
      <c r="H127" t="str">
        <f>IF(OR(E127=DValue,E127=""),"Unanswered",IF(E127="Yes","",IF(AND(F127="",OR(E127="No",E127="Partial Compliance",E127="Not Applicable")),"Explanation Missing","Bad Data")))</f>
        <v>Unanswered</v>
      </c>
    </row>
    <row r="128" spans="1:8" s="9" customFormat="1" ht="15.75" customHeight="1" x14ac:dyDescent="0.2">
      <c r="A128" s="16"/>
      <c r="B128" s="173" t="s">
        <v>639</v>
      </c>
      <c r="C128" s="81" t="s">
        <v>432</v>
      </c>
      <c r="D128" s="157" t="s">
        <v>360</v>
      </c>
      <c r="E128" s="73"/>
      <c r="F128" s="68"/>
    </row>
    <row r="129" spans="1:8" s="9" customFormat="1" ht="42" customHeight="1" x14ac:dyDescent="0.2">
      <c r="A129" s="16"/>
      <c r="B129" s="166" t="s">
        <v>703</v>
      </c>
      <c r="C129" s="143" t="s">
        <v>428</v>
      </c>
      <c r="D129" s="144" t="s">
        <v>361</v>
      </c>
      <c r="E129" s="41" t="str">
        <f t="shared" ref="E129:E134" si="17">DValue</f>
        <v>--Select--</v>
      </c>
      <c r="F129" s="41"/>
      <c r="H129" t="str">
        <f t="shared" ref="H129:H134" si="18">IF(OR(E129=DValue,E129=""),"Unanswered",IF(E129="Yes","",IF(AND(F129="",OR(E129="No",E129="Partial Compliance",E129="Not Applicable")),"Explanation Missing","Bad Data")))</f>
        <v>Unanswered</v>
      </c>
    </row>
    <row r="130" spans="1:8" s="9" customFormat="1" ht="42" customHeight="1" x14ac:dyDescent="0.2">
      <c r="A130" s="16"/>
      <c r="B130" s="166" t="s">
        <v>704</v>
      </c>
      <c r="C130" s="143"/>
      <c r="D130" s="144" t="s">
        <v>362</v>
      </c>
      <c r="E130" s="41" t="str">
        <f t="shared" si="17"/>
        <v>--Select--</v>
      </c>
      <c r="F130" s="41"/>
      <c r="H130" t="str">
        <f t="shared" si="18"/>
        <v>Unanswered</v>
      </c>
    </row>
    <row r="131" spans="1:8" s="9" customFormat="1" ht="42" customHeight="1" x14ac:dyDescent="0.2">
      <c r="A131" s="16"/>
      <c r="B131" s="166" t="s">
        <v>705</v>
      </c>
      <c r="C131" s="143"/>
      <c r="D131" s="144" t="s">
        <v>394</v>
      </c>
      <c r="E131" s="41" t="str">
        <f t="shared" si="17"/>
        <v>--Select--</v>
      </c>
      <c r="F131" s="41"/>
      <c r="H131" t="str">
        <f t="shared" si="18"/>
        <v>Unanswered</v>
      </c>
    </row>
    <row r="132" spans="1:8" s="9" customFormat="1" ht="42" customHeight="1" x14ac:dyDescent="0.2">
      <c r="A132" s="16"/>
      <c r="B132" s="166" t="s">
        <v>706</v>
      </c>
      <c r="C132" s="143"/>
      <c r="D132" s="144" t="s">
        <v>363</v>
      </c>
      <c r="E132" s="41" t="str">
        <f t="shared" si="17"/>
        <v>--Select--</v>
      </c>
      <c r="F132" s="41"/>
      <c r="H132" t="str">
        <f t="shared" si="18"/>
        <v>Unanswered</v>
      </c>
    </row>
    <row r="133" spans="1:8" s="9" customFormat="1" ht="42" customHeight="1" x14ac:dyDescent="0.2">
      <c r="A133" s="16"/>
      <c r="B133" s="166" t="s">
        <v>707</v>
      </c>
      <c r="C133" s="143"/>
      <c r="D133" s="144" t="s">
        <v>405</v>
      </c>
      <c r="E133" s="41" t="str">
        <f t="shared" si="17"/>
        <v>--Select--</v>
      </c>
      <c r="F133" s="41"/>
      <c r="H133" t="str">
        <f t="shared" si="18"/>
        <v>Unanswered</v>
      </c>
    </row>
    <row r="134" spans="1:8" s="9" customFormat="1" ht="42" customHeight="1" x14ac:dyDescent="0.2">
      <c r="A134" s="16"/>
      <c r="B134" s="166" t="s">
        <v>708</v>
      </c>
      <c r="C134" s="143"/>
      <c r="D134" s="144" t="s">
        <v>364</v>
      </c>
      <c r="E134" s="41" t="str">
        <f t="shared" si="17"/>
        <v>--Select--</v>
      </c>
      <c r="F134" s="41"/>
      <c r="H134" t="str">
        <f t="shared" si="18"/>
        <v>Unanswered</v>
      </c>
    </row>
    <row r="135" spans="1:8" s="9" customFormat="1" ht="15.75" customHeight="1" x14ac:dyDescent="0.2">
      <c r="A135" s="16"/>
      <c r="B135" s="173" t="s">
        <v>639</v>
      </c>
      <c r="C135" s="77" t="s">
        <v>432</v>
      </c>
      <c r="D135" s="157" t="s">
        <v>365</v>
      </c>
      <c r="E135" s="73"/>
      <c r="F135" s="68"/>
    </row>
    <row r="136" spans="1:8" s="9" customFormat="1" ht="42" customHeight="1" x14ac:dyDescent="0.2">
      <c r="A136" s="16"/>
      <c r="B136" s="166" t="s">
        <v>709</v>
      </c>
      <c r="C136" s="143" t="s">
        <v>428</v>
      </c>
      <c r="D136" s="144" t="s">
        <v>406</v>
      </c>
      <c r="E136" s="41" t="str">
        <f t="shared" ref="E136:E142" si="19">DValue</f>
        <v>--Select--</v>
      </c>
      <c r="F136" s="41"/>
      <c r="H136" t="str">
        <f t="shared" ref="H136:H142" si="20">IF(OR(E136=DValue,E136=""),"Unanswered",IF(E136="Yes","",IF(AND(F136="",OR(E136="No",E136="Partial Compliance",E136="Not Applicable")),"Explanation Missing","Bad Data")))</f>
        <v>Unanswered</v>
      </c>
    </row>
    <row r="137" spans="1:8" s="9" customFormat="1" ht="42" customHeight="1" x14ac:dyDescent="0.2">
      <c r="A137" s="16"/>
      <c r="B137" s="166" t="s">
        <v>710</v>
      </c>
      <c r="C137" s="143"/>
      <c r="D137" s="144" t="s">
        <v>556</v>
      </c>
      <c r="E137" s="41" t="str">
        <f t="shared" si="19"/>
        <v>--Select--</v>
      </c>
      <c r="F137" s="41"/>
      <c r="H137" t="str">
        <f t="shared" si="20"/>
        <v>Unanswered</v>
      </c>
    </row>
    <row r="138" spans="1:8" s="9" customFormat="1" ht="42" customHeight="1" x14ac:dyDescent="0.2">
      <c r="A138" s="16"/>
      <c r="B138" s="166" t="s">
        <v>711</v>
      </c>
      <c r="C138" s="143"/>
      <c r="D138" s="144" t="s">
        <v>557</v>
      </c>
      <c r="E138" s="41" t="str">
        <f t="shared" si="19"/>
        <v>--Select--</v>
      </c>
      <c r="F138" s="41"/>
      <c r="H138" t="str">
        <f t="shared" si="20"/>
        <v>Unanswered</v>
      </c>
    </row>
    <row r="139" spans="1:8" s="9" customFormat="1" ht="42" customHeight="1" x14ac:dyDescent="0.2">
      <c r="A139" s="16"/>
      <c r="B139" s="166" t="s">
        <v>712</v>
      </c>
      <c r="C139" s="143"/>
      <c r="D139" s="144" t="s">
        <v>558</v>
      </c>
      <c r="E139" s="41" t="str">
        <f t="shared" si="19"/>
        <v>--Select--</v>
      </c>
      <c r="F139" s="41"/>
      <c r="H139" t="str">
        <f t="shared" si="20"/>
        <v>Unanswered</v>
      </c>
    </row>
    <row r="140" spans="1:8" s="9" customFormat="1" ht="42" customHeight="1" x14ac:dyDescent="0.2">
      <c r="A140" s="16"/>
      <c r="B140" s="166" t="s">
        <v>713</v>
      </c>
      <c r="C140" s="143"/>
      <c r="D140" s="144" t="s">
        <v>559</v>
      </c>
      <c r="E140" s="41" t="str">
        <f t="shared" si="19"/>
        <v>--Select--</v>
      </c>
      <c r="F140" s="41"/>
      <c r="H140" t="str">
        <f t="shared" si="20"/>
        <v>Unanswered</v>
      </c>
    </row>
    <row r="141" spans="1:8" s="9" customFormat="1" ht="42" customHeight="1" x14ac:dyDescent="0.2">
      <c r="A141" s="16"/>
      <c r="B141" s="166" t="s">
        <v>714</v>
      </c>
      <c r="C141" s="143"/>
      <c r="D141" s="144" t="s">
        <v>514</v>
      </c>
      <c r="E141" s="41" t="str">
        <f t="shared" si="19"/>
        <v>--Select--</v>
      </c>
      <c r="F141" s="41"/>
      <c r="H141" t="str">
        <f t="shared" si="20"/>
        <v>Unanswered</v>
      </c>
    </row>
    <row r="142" spans="1:8" s="9" customFormat="1" ht="42" customHeight="1" x14ac:dyDescent="0.2">
      <c r="A142" s="16"/>
      <c r="B142" s="166" t="s">
        <v>715</v>
      </c>
      <c r="C142" s="143"/>
      <c r="D142" s="144" t="s">
        <v>513</v>
      </c>
      <c r="E142" s="41" t="str">
        <f t="shared" si="19"/>
        <v>--Select--</v>
      </c>
      <c r="F142" s="41"/>
      <c r="H142" t="str">
        <f t="shared" si="20"/>
        <v>Unanswered</v>
      </c>
    </row>
    <row r="143" spans="1:8" s="9" customFormat="1" ht="15.75" customHeight="1" x14ac:dyDescent="0.2">
      <c r="A143" s="16"/>
      <c r="B143" s="173" t="s">
        <v>639</v>
      </c>
      <c r="C143" s="77" t="s">
        <v>432</v>
      </c>
      <c r="D143" s="157" t="s">
        <v>366</v>
      </c>
      <c r="E143" s="73"/>
      <c r="F143" s="68"/>
    </row>
    <row r="144" spans="1:8" s="9" customFormat="1" ht="42" customHeight="1" x14ac:dyDescent="0.2">
      <c r="A144" s="16"/>
      <c r="B144" s="166" t="s">
        <v>716</v>
      </c>
      <c r="C144" s="143" t="s">
        <v>428</v>
      </c>
      <c r="D144" s="144" t="s">
        <v>395</v>
      </c>
      <c r="E144" s="41" t="str">
        <f>DValue</f>
        <v>--Select--</v>
      </c>
      <c r="F144" s="41"/>
      <c r="H144" t="str">
        <f>IF(OR(E144=DValue,E144=""),"Unanswered",IF(E144="Yes","",IF(AND(F144="",OR(E144="No",E144="Partial Compliance",E144="Not Applicable")),"Explanation Missing","Bad Data")))</f>
        <v>Unanswered</v>
      </c>
    </row>
    <row r="145" spans="1:8" s="9" customFormat="1" ht="42" customHeight="1" x14ac:dyDescent="0.2">
      <c r="A145" s="16"/>
      <c r="B145" s="166" t="s">
        <v>717</v>
      </c>
      <c r="C145" s="143"/>
      <c r="D145" s="144" t="s">
        <v>767</v>
      </c>
      <c r="E145" s="41" t="str">
        <f>DValue</f>
        <v>--Select--</v>
      </c>
      <c r="F145" s="41"/>
      <c r="H145" t="str">
        <f>IF(OR(E145=DValue,E145=""),"Unanswered",IF(E145="Yes","",IF(AND(F145="",OR(E145="No",E145="Partial Compliance",E145="Not Applicable")),"Explanation Missing","Bad Data")))</f>
        <v>Unanswered</v>
      </c>
    </row>
    <row r="146" spans="1:8" s="9" customFormat="1" ht="42" customHeight="1" x14ac:dyDescent="0.2">
      <c r="A146" s="16"/>
      <c r="B146" s="166" t="s">
        <v>718</v>
      </c>
      <c r="C146" s="143"/>
      <c r="D146" s="144" t="s">
        <v>512</v>
      </c>
      <c r="E146" s="41" t="str">
        <f>DValue</f>
        <v>--Select--</v>
      </c>
      <c r="F146" s="41"/>
      <c r="H146" t="str">
        <f>IF(OR(E146=DValue,E146=""),"Unanswered",IF(E146="Yes","",IF(AND(F146="",OR(E146="No",E146="Partial Compliance",E146="Not Applicable")),"Explanation Missing","Bad Data")))</f>
        <v>Unanswered</v>
      </c>
    </row>
    <row r="147" spans="1:8" s="9" customFormat="1" ht="42" customHeight="1" x14ac:dyDescent="0.2">
      <c r="A147" s="16"/>
      <c r="B147" s="166" t="s">
        <v>719</v>
      </c>
      <c r="C147" s="143"/>
      <c r="D147" s="144" t="s">
        <v>507</v>
      </c>
      <c r="E147" s="41" t="str">
        <f>DValue</f>
        <v>--Select--</v>
      </c>
      <c r="F147" s="41"/>
      <c r="H147" t="str">
        <f>IF(OR(E147=DValue,E147=""),"Unanswered",IF(E147="Yes","",IF(AND(F147="",OR(E147="No",E147="Partial Compliance",E147="Not Applicable")),"Explanation Missing","Bad Data")))</f>
        <v>Unanswered</v>
      </c>
    </row>
    <row r="148" spans="1:8" s="9" customFormat="1" ht="42" customHeight="1" x14ac:dyDescent="0.2">
      <c r="A148" s="16"/>
      <c r="B148" s="166" t="s">
        <v>720</v>
      </c>
      <c r="C148" s="143"/>
      <c r="D148" s="144" t="s">
        <v>508</v>
      </c>
      <c r="E148" s="41" t="str">
        <f>DValue</f>
        <v>--Select--</v>
      </c>
      <c r="F148" s="41"/>
      <c r="H148" t="str">
        <f>IF(OR(E148=DValue,E148=""),"Unanswered",IF(E148="Yes","",IF(AND(F148="",OR(E148="No",E148="Partial Compliance",E148="Not Applicable")),"Explanation Missing","Bad Data")))</f>
        <v>Unanswered</v>
      </c>
    </row>
    <row r="149" spans="1:8" s="9" customFormat="1" ht="15.75" customHeight="1" x14ac:dyDescent="0.2">
      <c r="A149" s="16"/>
      <c r="B149" s="173" t="s">
        <v>639</v>
      </c>
      <c r="C149" s="80" t="s">
        <v>432</v>
      </c>
      <c r="D149" s="97" t="s">
        <v>367</v>
      </c>
      <c r="E149" s="73"/>
      <c r="F149" s="68"/>
    </row>
    <row r="150" spans="1:8" s="9" customFormat="1" ht="15.75" customHeight="1" x14ac:dyDescent="0.2">
      <c r="A150" s="16"/>
      <c r="B150" s="173" t="s">
        <v>639</v>
      </c>
      <c r="C150" s="77" t="s">
        <v>432</v>
      </c>
      <c r="D150" s="157" t="s">
        <v>368</v>
      </c>
      <c r="E150" s="73"/>
      <c r="F150" s="68"/>
    </row>
    <row r="151" spans="1:8" s="152" customFormat="1" ht="42" customHeight="1" x14ac:dyDescent="0.2">
      <c r="A151" s="151"/>
      <c r="B151" s="166" t="s">
        <v>721</v>
      </c>
      <c r="C151" s="143" t="s">
        <v>428</v>
      </c>
      <c r="D151" s="144" t="s">
        <v>519</v>
      </c>
      <c r="E151" s="41" t="str">
        <f>DValue</f>
        <v>--Select--</v>
      </c>
      <c r="F151" s="41"/>
      <c r="H151" t="str">
        <f>IF(OR(E151=DValue,E151=""),"Unanswered",IF(E151="Yes","",IF(AND(F151="",OR(E151="No",E151="Partial Compliance",E151="Not Applicable")),"Explanation Missing","Bad Data")))</f>
        <v>Unanswered</v>
      </c>
    </row>
    <row r="152" spans="1:8" s="152" customFormat="1" ht="63" customHeight="1" x14ac:dyDescent="0.2">
      <c r="A152" s="151"/>
      <c r="B152" s="166" t="s">
        <v>722</v>
      </c>
      <c r="C152" s="143"/>
      <c r="D152" s="144" t="s">
        <v>515</v>
      </c>
      <c r="E152" s="41" t="str">
        <f>DValue</f>
        <v>--Select--</v>
      </c>
      <c r="F152" s="41"/>
      <c r="H152" t="str">
        <f>IF(OR(E152=DValue,E152=""),"Unanswered",IF(E152="Yes","",IF(AND(F152="",OR(E152="No",E152="Partial Compliance",E152="Not Applicable")),"Explanation Missing","Bad Data")))</f>
        <v>Unanswered</v>
      </c>
    </row>
    <row r="153" spans="1:8" s="9" customFormat="1" ht="15.75" customHeight="1" x14ac:dyDescent="0.2">
      <c r="A153" s="16"/>
      <c r="B153" s="173" t="s">
        <v>639</v>
      </c>
      <c r="C153" s="77" t="s">
        <v>432</v>
      </c>
      <c r="D153" s="97" t="s">
        <v>412</v>
      </c>
      <c r="E153" s="73"/>
      <c r="F153" s="68"/>
    </row>
    <row r="154" spans="1:8" s="9" customFormat="1" ht="15.75" customHeight="1" x14ac:dyDescent="0.2">
      <c r="A154" s="16"/>
      <c r="B154" s="173" t="s">
        <v>639</v>
      </c>
      <c r="C154" s="77" t="s">
        <v>432</v>
      </c>
      <c r="D154" s="157" t="s">
        <v>369</v>
      </c>
      <c r="E154" s="73"/>
      <c r="F154" s="68"/>
    </row>
    <row r="155" spans="1:8" s="9" customFormat="1" ht="42" customHeight="1" x14ac:dyDescent="0.2">
      <c r="A155" s="16"/>
      <c r="B155" s="166" t="s">
        <v>723</v>
      </c>
      <c r="C155" s="143" t="s">
        <v>428</v>
      </c>
      <c r="D155" s="144" t="s">
        <v>370</v>
      </c>
      <c r="E155" s="41" t="str">
        <f>DValue</f>
        <v>--Select--</v>
      </c>
      <c r="F155" s="41"/>
      <c r="H155" t="str">
        <f>IF(OR(E155=DValue,E155=""),"Unanswered",IF(E155="Yes","",IF(AND(F155="",OR(E155="No",E155="Partial Compliance",E155="Not Applicable")),"Explanation Missing","Bad Data")))</f>
        <v>Unanswered</v>
      </c>
    </row>
    <row r="156" spans="1:8" s="9" customFormat="1" ht="60" customHeight="1" x14ac:dyDescent="0.2">
      <c r="A156" s="16"/>
      <c r="B156" s="166" t="s">
        <v>724</v>
      </c>
      <c r="C156" s="143"/>
      <c r="D156" s="144" t="s">
        <v>521</v>
      </c>
      <c r="E156" s="41" t="str">
        <f>DValue</f>
        <v>--Select--</v>
      </c>
      <c r="F156" s="41"/>
      <c r="H156" t="str">
        <f>IF(OR(E156=DValue,E156=""),"Unanswered",IF(E156="Yes","",IF(AND(F156="",OR(E156="No",E156="Partial Compliance",E156="Not Applicable")),"Explanation Missing","Bad Data")))</f>
        <v>Unanswered</v>
      </c>
    </row>
    <row r="157" spans="1:8" s="9" customFormat="1" ht="42" customHeight="1" x14ac:dyDescent="0.2">
      <c r="A157" s="16"/>
      <c r="B157" s="166" t="s">
        <v>725</v>
      </c>
      <c r="C157" s="143"/>
      <c r="D157" s="144" t="s">
        <v>409</v>
      </c>
      <c r="E157" s="41" t="str">
        <f>DValue</f>
        <v>--Select--</v>
      </c>
      <c r="F157" s="41"/>
      <c r="H157" t="str">
        <f>IF(OR(E157=DValue,E157=""),"Unanswered",IF(E157="Yes","",IF(AND(F157="",OR(E157="No",E157="Partial Compliance",E157="Not Applicable")),"Explanation Missing","Bad Data")))</f>
        <v>Unanswered</v>
      </c>
    </row>
    <row r="158" spans="1:8" s="9" customFormat="1" ht="15.75" customHeight="1" x14ac:dyDescent="0.2">
      <c r="A158" s="16"/>
      <c r="B158" s="173" t="s">
        <v>639</v>
      </c>
      <c r="C158" s="80" t="s">
        <v>432</v>
      </c>
      <c r="D158" s="97" t="s">
        <v>371</v>
      </c>
      <c r="E158" s="73"/>
      <c r="F158" s="68"/>
    </row>
    <row r="159" spans="1:8" s="9" customFormat="1" ht="15.75" customHeight="1" x14ac:dyDescent="0.2">
      <c r="A159" s="16"/>
      <c r="B159" s="173" t="s">
        <v>639</v>
      </c>
      <c r="C159" s="77" t="s">
        <v>432</v>
      </c>
      <c r="D159" s="157" t="s">
        <v>372</v>
      </c>
      <c r="E159" s="73"/>
      <c r="F159" s="68"/>
    </row>
    <row r="160" spans="1:8" s="9" customFormat="1" ht="42" customHeight="1" x14ac:dyDescent="0.2">
      <c r="A160" s="16"/>
      <c r="B160" s="166" t="s">
        <v>726</v>
      </c>
      <c r="C160" s="143" t="s">
        <v>428</v>
      </c>
      <c r="D160" s="144" t="s">
        <v>560</v>
      </c>
      <c r="E160" s="41" t="str">
        <f>DValue</f>
        <v>--Select--</v>
      </c>
      <c r="F160" s="41"/>
      <c r="H160" t="str">
        <f>IF(OR(E160=DValue,E160=""),"Unanswered",IF(E160="Yes","",IF(AND(F160="",OR(E160="No",E160="Partial Compliance",E160="Not Applicable")),"Explanation Missing","Bad Data")))</f>
        <v>Unanswered</v>
      </c>
    </row>
    <row r="161" spans="1:8" s="9" customFormat="1" ht="15.75" customHeight="1" x14ac:dyDescent="0.2">
      <c r="A161" s="16"/>
      <c r="B161" s="173" t="s">
        <v>639</v>
      </c>
      <c r="C161" s="80" t="s">
        <v>432</v>
      </c>
      <c r="D161" s="97" t="s">
        <v>532</v>
      </c>
      <c r="E161" s="73"/>
      <c r="F161" s="68"/>
    </row>
    <row r="162" spans="1:8" s="9" customFormat="1" ht="15.75" customHeight="1" x14ac:dyDescent="0.2">
      <c r="A162" s="16"/>
      <c r="B162" s="173" t="s">
        <v>639</v>
      </c>
      <c r="C162" s="77" t="s">
        <v>432</v>
      </c>
      <c r="D162" s="157" t="s">
        <v>373</v>
      </c>
      <c r="E162" s="73"/>
      <c r="F162" s="68"/>
    </row>
    <row r="163" spans="1:8" s="9" customFormat="1" ht="42" customHeight="1" x14ac:dyDescent="0.2">
      <c r="A163" s="16"/>
      <c r="B163" s="166" t="s">
        <v>520</v>
      </c>
      <c r="C163" s="143" t="s">
        <v>428</v>
      </c>
      <c r="D163" s="144" t="s">
        <v>530</v>
      </c>
      <c r="E163" s="41" t="str">
        <f>DValue</f>
        <v>--Select--</v>
      </c>
      <c r="F163" s="41"/>
      <c r="H163" t="str">
        <f>IF(OR(E163=DValue,E163=""),"Unanswered",IF(E163="Yes","",IF(AND(F163="",OR(E163="No",E163="Partial Compliance",E163="Not Applicable")),"Explanation Missing","Bad Data")))</f>
        <v>Unanswered</v>
      </c>
    </row>
    <row r="164" spans="1:8" s="9" customFormat="1" ht="42" customHeight="1" x14ac:dyDescent="0.2">
      <c r="A164" s="16"/>
      <c r="B164" s="166" t="s">
        <v>639</v>
      </c>
      <c r="C164" s="143" t="s">
        <v>432</v>
      </c>
      <c r="D164" s="144" t="s">
        <v>374</v>
      </c>
      <c r="E164" s="186"/>
      <c r="F164" s="156"/>
      <c r="H164"/>
    </row>
    <row r="165" spans="1:8" s="9" customFormat="1" ht="42" customHeight="1" x14ac:dyDescent="0.2">
      <c r="A165" s="16"/>
      <c r="B165" s="166" t="s">
        <v>727</v>
      </c>
      <c r="C165" s="143"/>
      <c r="D165" s="144" t="s">
        <v>794</v>
      </c>
      <c r="E165" s="41" t="str">
        <f t="shared" ref="E165:E179" si="21">DValue</f>
        <v>--Select--</v>
      </c>
      <c r="F165" s="41"/>
      <c r="H165" t="str">
        <f t="shared" ref="H165:H179" si="22">IF(OR(E165=DValue,E165=""),"Unanswered",IF(E165="Yes","",IF(AND(F165="",OR(E165="No",E165="Partial Compliance",E165="Not Applicable")),"Explanation Missing","Bad Data")))</f>
        <v>Unanswered</v>
      </c>
    </row>
    <row r="166" spans="1:8" s="9" customFormat="1" ht="42" customHeight="1" x14ac:dyDescent="0.2">
      <c r="A166" s="16"/>
      <c r="B166" s="166" t="s">
        <v>728</v>
      </c>
      <c r="C166" s="143"/>
      <c r="D166" s="144" t="s">
        <v>371</v>
      </c>
      <c r="E166" s="41" t="str">
        <f t="shared" si="21"/>
        <v>--Select--</v>
      </c>
      <c r="F166" s="41"/>
      <c r="H166" t="str">
        <f t="shared" ref="H166" si="23">IF(OR(E166=DValue,E166=""),"Unanswered",IF(E166="Yes","",IF(AND(F166="",OR(E166="No",E166="Partial Compliance",E166="Not Applicable")),"Explanation Missing","Bad Data")))</f>
        <v>Unanswered</v>
      </c>
    </row>
    <row r="167" spans="1:8" s="9" customFormat="1" ht="42" customHeight="1" x14ac:dyDescent="0.2">
      <c r="A167" s="16"/>
      <c r="B167" s="166" t="s">
        <v>729</v>
      </c>
      <c r="C167" s="143"/>
      <c r="D167" s="144" t="s">
        <v>562</v>
      </c>
      <c r="E167" s="41" t="str">
        <f t="shared" si="21"/>
        <v>--Select--</v>
      </c>
      <c r="F167" s="41"/>
      <c r="H167" t="str">
        <f t="shared" si="22"/>
        <v>Unanswered</v>
      </c>
    </row>
    <row r="168" spans="1:8" s="9" customFormat="1" ht="42" customHeight="1" x14ac:dyDescent="0.2">
      <c r="A168" s="16"/>
      <c r="B168" s="166" t="s">
        <v>730</v>
      </c>
      <c r="C168" s="143"/>
      <c r="D168" s="144" t="s">
        <v>795</v>
      </c>
      <c r="E168" s="41" t="str">
        <f t="shared" si="21"/>
        <v>--Select--</v>
      </c>
      <c r="F168" s="41"/>
      <c r="H168" t="str">
        <f t="shared" si="22"/>
        <v>Unanswered</v>
      </c>
    </row>
    <row r="169" spans="1:8" s="9" customFormat="1" ht="42" customHeight="1" x14ac:dyDescent="0.2">
      <c r="A169" s="16"/>
      <c r="B169" s="166" t="s">
        <v>731</v>
      </c>
      <c r="C169" s="143"/>
      <c r="D169" s="144" t="s">
        <v>796</v>
      </c>
      <c r="E169" s="41" t="str">
        <f t="shared" si="21"/>
        <v>--Select--</v>
      </c>
      <c r="F169" s="41"/>
      <c r="H169" t="str">
        <f t="shared" ref="H169" si="24">IF(OR(E169=DValue,E169=""),"Unanswered",IF(E169="Yes","",IF(AND(F169="",OR(E169="No",E169="Partial Compliance",E169="Not Applicable")),"Explanation Missing","Bad Data")))</f>
        <v>Unanswered</v>
      </c>
    </row>
    <row r="170" spans="1:8" s="9" customFormat="1" ht="42" customHeight="1" x14ac:dyDescent="0.2">
      <c r="A170" s="16"/>
      <c r="B170" s="166" t="s">
        <v>732</v>
      </c>
      <c r="C170" s="143"/>
      <c r="D170" s="144" t="s">
        <v>797</v>
      </c>
      <c r="E170" s="41" t="str">
        <f t="shared" si="21"/>
        <v>--Select--</v>
      </c>
      <c r="F170" s="41"/>
      <c r="H170" t="str">
        <f t="shared" si="22"/>
        <v>Unanswered</v>
      </c>
    </row>
    <row r="171" spans="1:8" s="9" customFormat="1" ht="42" customHeight="1" x14ac:dyDescent="0.2">
      <c r="A171" s="16"/>
      <c r="B171" s="166" t="s">
        <v>733</v>
      </c>
      <c r="C171" s="143"/>
      <c r="D171" s="144" t="s">
        <v>798</v>
      </c>
      <c r="E171" s="41" t="str">
        <f t="shared" si="21"/>
        <v>--Select--</v>
      </c>
      <c r="F171" s="41"/>
      <c r="H171" t="str">
        <f t="shared" si="22"/>
        <v>Unanswered</v>
      </c>
    </row>
    <row r="172" spans="1:8" s="9" customFormat="1" ht="42" customHeight="1" x14ac:dyDescent="0.2">
      <c r="A172" s="16"/>
      <c r="B172" s="166" t="s">
        <v>806</v>
      </c>
      <c r="C172" s="143"/>
      <c r="D172" s="144" t="s">
        <v>799</v>
      </c>
      <c r="E172" s="41" t="str">
        <f t="shared" si="21"/>
        <v>--Select--</v>
      </c>
      <c r="F172" s="41"/>
      <c r="H172" t="str">
        <f t="shared" ref="H172" si="25">IF(OR(E172=DValue,E172=""),"Unanswered",IF(E172="Yes","",IF(AND(F172="",OR(E172="No",E172="Partial Compliance",E172="Not Applicable")),"Explanation Missing","Bad Data")))</f>
        <v>Unanswered</v>
      </c>
    </row>
    <row r="173" spans="1:8" s="9" customFormat="1" ht="42" customHeight="1" x14ac:dyDescent="0.2">
      <c r="A173" s="16"/>
      <c r="B173" s="166" t="s">
        <v>807</v>
      </c>
      <c r="C173" s="143"/>
      <c r="D173" s="144" t="s">
        <v>800</v>
      </c>
      <c r="E173" s="41" t="str">
        <f t="shared" si="21"/>
        <v>--Select--</v>
      </c>
      <c r="F173" s="41"/>
      <c r="H173" t="str">
        <f t="shared" si="22"/>
        <v>Unanswered</v>
      </c>
    </row>
    <row r="174" spans="1:8" s="9" customFormat="1" ht="42" customHeight="1" x14ac:dyDescent="0.2">
      <c r="A174" s="16"/>
      <c r="B174" s="166" t="s">
        <v>808</v>
      </c>
      <c r="C174" s="143"/>
      <c r="D174" s="144" t="s">
        <v>801</v>
      </c>
      <c r="E174" s="41" t="str">
        <f t="shared" si="21"/>
        <v>--Select--</v>
      </c>
      <c r="F174" s="41"/>
      <c r="H174" t="str">
        <f t="shared" ref="H174:H178" si="26">IF(OR(E174=DValue,E174=""),"Unanswered",IF(E174="Yes","",IF(AND(F174="",OR(E174="No",E174="Partial Compliance",E174="Not Applicable")),"Explanation Missing","Bad Data")))</f>
        <v>Unanswered</v>
      </c>
    </row>
    <row r="175" spans="1:8" s="9" customFormat="1" ht="42" customHeight="1" x14ac:dyDescent="0.2">
      <c r="A175" s="16"/>
      <c r="B175" s="166" t="s">
        <v>809</v>
      </c>
      <c r="C175" s="143"/>
      <c r="D175" s="144" t="s">
        <v>802</v>
      </c>
      <c r="E175" s="41" t="str">
        <f t="shared" si="21"/>
        <v>--Select--</v>
      </c>
      <c r="F175" s="41"/>
      <c r="H175" t="str">
        <f t="shared" ref="H175" si="27">IF(OR(E175=DValue,E175=""),"Unanswered",IF(E175="Yes","",IF(AND(F175="",OR(E175="No",E175="Partial Compliance",E175="Not Applicable")),"Explanation Missing","Bad Data")))</f>
        <v>Unanswered</v>
      </c>
    </row>
    <row r="176" spans="1:8" s="9" customFormat="1" ht="42" customHeight="1" x14ac:dyDescent="0.2">
      <c r="A176" s="16"/>
      <c r="B176" s="166" t="s">
        <v>810</v>
      </c>
      <c r="C176" s="143"/>
      <c r="D176" s="144" t="s">
        <v>803</v>
      </c>
      <c r="E176" s="41" t="str">
        <f t="shared" si="21"/>
        <v>--Select--</v>
      </c>
      <c r="F176" s="41"/>
      <c r="H176" t="str">
        <f t="shared" si="26"/>
        <v>Unanswered</v>
      </c>
    </row>
    <row r="177" spans="1:8" s="9" customFormat="1" ht="42" customHeight="1" x14ac:dyDescent="0.2">
      <c r="A177" s="16"/>
      <c r="B177" s="166" t="s">
        <v>811</v>
      </c>
      <c r="C177" s="143"/>
      <c r="D177" s="144" t="s">
        <v>804</v>
      </c>
      <c r="E177" s="41" t="str">
        <f t="shared" si="21"/>
        <v>--Select--</v>
      </c>
      <c r="F177" s="41"/>
      <c r="H177" t="str">
        <f t="shared" ref="H177" si="28">IF(OR(E177=DValue,E177=""),"Unanswered",IF(E177="Yes","",IF(AND(F177="",OR(E177="No",E177="Partial Compliance",E177="Not Applicable")),"Explanation Missing","Bad Data")))</f>
        <v>Unanswered</v>
      </c>
    </row>
    <row r="178" spans="1:8" s="9" customFormat="1" ht="42" customHeight="1" x14ac:dyDescent="0.2">
      <c r="A178" s="16"/>
      <c r="B178" s="166" t="s">
        <v>812</v>
      </c>
      <c r="C178" s="143"/>
      <c r="D178" s="144" t="s">
        <v>805</v>
      </c>
      <c r="E178" s="41" t="str">
        <f t="shared" si="21"/>
        <v>--Select--</v>
      </c>
      <c r="F178" s="41"/>
      <c r="H178" t="str">
        <f t="shared" si="26"/>
        <v>Unanswered</v>
      </c>
    </row>
    <row r="179" spans="1:8" s="9" customFormat="1" ht="42" customHeight="1" x14ac:dyDescent="0.2">
      <c r="A179" s="16"/>
      <c r="B179" s="166" t="s">
        <v>813</v>
      </c>
      <c r="C179" s="143"/>
      <c r="D179" s="144" t="s">
        <v>531</v>
      </c>
      <c r="E179" s="41" t="str">
        <f t="shared" si="21"/>
        <v>--Select--</v>
      </c>
      <c r="F179" s="41"/>
      <c r="H179" t="str">
        <f t="shared" si="22"/>
        <v>Unanswered</v>
      </c>
    </row>
    <row r="180" spans="1:8" s="9" customFormat="1" ht="15.75" customHeight="1" x14ac:dyDescent="0.2">
      <c r="A180" s="16"/>
      <c r="B180" s="173" t="s">
        <v>639</v>
      </c>
      <c r="C180" s="77" t="s">
        <v>432</v>
      </c>
      <c r="D180" s="97" t="s">
        <v>375</v>
      </c>
      <c r="E180" s="73"/>
      <c r="F180" s="68"/>
    </row>
    <row r="181" spans="1:8" s="9" customFormat="1" ht="15.75" customHeight="1" x14ac:dyDescent="0.2">
      <c r="A181" s="16"/>
      <c r="B181" s="173" t="s">
        <v>639</v>
      </c>
      <c r="C181" s="77" t="s">
        <v>432</v>
      </c>
      <c r="D181" s="157" t="s">
        <v>376</v>
      </c>
      <c r="E181" s="73"/>
      <c r="F181" s="68"/>
    </row>
    <row r="182" spans="1:8" s="9" customFormat="1" ht="60" customHeight="1" x14ac:dyDescent="0.2">
      <c r="A182" s="16"/>
      <c r="B182" s="166" t="s">
        <v>734</v>
      </c>
      <c r="C182" s="143" t="s">
        <v>428</v>
      </c>
      <c r="D182" s="144" t="s">
        <v>407</v>
      </c>
      <c r="E182" s="41" t="str">
        <f>DValue</f>
        <v>--Select--</v>
      </c>
      <c r="F182" s="41"/>
      <c r="H182" t="str">
        <f>IF(OR(E182=DValue,E182=""),"Unanswered",IF(E182="Yes","",IF(AND(F182="",OR(E182="No",E182="Partial Compliance",E182="Not Applicable")),"Explanation Missing","Bad Data")))</f>
        <v>Unanswered</v>
      </c>
    </row>
    <row r="183" spans="1:8" s="9" customFormat="1" ht="60" customHeight="1" x14ac:dyDescent="0.2">
      <c r="A183" s="16"/>
      <c r="B183" s="166" t="s">
        <v>735</v>
      </c>
      <c r="C183" s="143"/>
      <c r="D183" s="144" t="s">
        <v>396</v>
      </c>
      <c r="E183" s="41" t="str">
        <f>DValue</f>
        <v>--Select--</v>
      </c>
      <c r="F183" s="41"/>
      <c r="H183" t="str">
        <f>IF(OR(E183=DValue,E183=""),"Unanswered",IF(E183="Yes","",IF(AND(F183="",OR(E183="No",E183="Partial Compliance",E183="Not Applicable")),"Explanation Missing","Bad Data")))</f>
        <v>Unanswered</v>
      </c>
    </row>
    <row r="184" spans="1:8" s="9" customFormat="1" ht="15.75" customHeight="1" x14ac:dyDescent="0.2">
      <c r="A184" s="16"/>
      <c r="B184" s="173" t="s">
        <v>639</v>
      </c>
      <c r="C184" s="77" t="s">
        <v>432</v>
      </c>
      <c r="D184" s="97" t="s">
        <v>377</v>
      </c>
      <c r="E184" s="73"/>
      <c r="F184" s="68"/>
    </row>
    <row r="185" spans="1:8" s="9" customFormat="1" ht="15.75" customHeight="1" x14ac:dyDescent="0.2">
      <c r="A185" s="16"/>
      <c r="B185" s="173" t="s">
        <v>639</v>
      </c>
      <c r="C185" s="77" t="s">
        <v>432</v>
      </c>
      <c r="D185" s="157" t="s">
        <v>378</v>
      </c>
      <c r="E185" s="73"/>
      <c r="F185" s="68"/>
    </row>
    <row r="186" spans="1:8" s="9" customFormat="1" ht="42" customHeight="1" x14ac:dyDescent="0.2">
      <c r="A186" s="16"/>
      <c r="B186" s="166" t="s">
        <v>736</v>
      </c>
      <c r="C186" s="143" t="s">
        <v>428</v>
      </c>
      <c r="D186" s="144" t="s">
        <v>561</v>
      </c>
      <c r="E186" s="41" t="str">
        <f>DValue</f>
        <v>--Select--</v>
      </c>
      <c r="F186" s="41"/>
      <c r="H186" t="str">
        <f>IF(OR(E186=DValue,E186=""),"Unanswered",IF(E186="Yes","",IF(AND(F186="",OR(E186="No",E186="Partial Compliance",E186="Not Applicable")),"Explanation Missing","Bad Data")))</f>
        <v>Unanswered</v>
      </c>
    </row>
    <row r="187" spans="1:8" s="9" customFormat="1" ht="15.75" customHeight="1" x14ac:dyDescent="0.2">
      <c r="A187" s="16"/>
      <c r="B187" s="173" t="s">
        <v>639</v>
      </c>
      <c r="C187" s="80" t="s">
        <v>432</v>
      </c>
      <c r="D187" s="157" t="s">
        <v>379</v>
      </c>
      <c r="E187" s="73"/>
      <c r="F187" s="68"/>
    </row>
    <row r="188" spans="1:8" s="9" customFormat="1" ht="42" customHeight="1" thickBot="1" x14ac:dyDescent="0.25">
      <c r="A188" s="16"/>
      <c r="B188" s="145" t="s">
        <v>737</v>
      </c>
      <c r="C188" s="143" t="s">
        <v>428</v>
      </c>
      <c r="D188" s="153" t="s">
        <v>397</v>
      </c>
      <c r="E188" s="41" t="str">
        <f>DValue</f>
        <v>--Select--</v>
      </c>
      <c r="F188" s="41"/>
      <c r="H188" t="str">
        <f>IF(OR(E188=DValue,E188=""),"Unanswered",IF(E188="Yes","",IF(AND(F188="",OR(E188="No",E188="Partial Compliance",E188="Not Applicable")),"Explanation Missing","Bad Data")))</f>
        <v>Unanswered</v>
      </c>
    </row>
    <row r="189" spans="1:8" customFormat="1" ht="13.5" customHeight="1" thickTop="1" x14ac:dyDescent="0.2">
      <c r="A189" s="16"/>
      <c r="B189" s="102"/>
      <c r="C189" s="103"/>
      <c r="D189" s="104"/>
      <c r="E189" s="104"/>
      <c r="F189" s="105"/>
      <c r="G189" s="16"/>
    </row>
    <row r="190" spans="1:8" customFormat="1" ht="13.5" customHeight="1" x14ac:dyDescent="0.2">
      <c r="A190" s="16"/>
      <c r="B190" s="109"/>
      <c r="C190" s="110"/>
      <c r="D190" s="111"/>
      <c r="E190" s="112"/>
      <c r="F190" s="108"/>
      <c r="G190" s="16"/>
    </row>
    <row r="191" spans="1:8" customFormat="1" ht="13.5" customHeight="1" x14ac:dyDescent="0.2">
      <c r="A191" s="16"/>
      <c r="B191" s="106"/>
      <c r="C191" s="61"/>
      <c r="D191" s="118" t="s">
        <v>162</v>
      </c>
      <c r="E191" s="117">
        <f>COUNTIF($E$16:$E$188,D191)</f>
        <v>0</v>
      </c>
      <c r="F191" s="107"/>
      <c r="G191" s="16"/>
    </row>
    <row r="192" spans="1:8" customFormat="1" ht="13.5" customHeight="1" x14ac:dyDescent="0.2">
      <c r="A192" s="16"/>
      <c r="B192" s="106"/>
      <c r="C192" s="61"/>
      <c r="D192" s="118" t="s">
        <v>163</v>
      </c>
      <c r="E192" s="117">
        <f>COUNTIF($E$16:$E$188,D192)</f>
        <v>0</v>
      </c>
      <c r="F192" s="107"/>
      <c r="G192" s="16"/>
    </row>
    <row r="193" spans="1:8" customFormat="1" ht="13.5" customHeight="1" x14ac:dyDescent="0.2">
      <c r="A193" s="16"/>
      <c r="B193" s="106"/>
      <c r="C193" s="61"/>
      <c r="D193" s="119" t="s">
        <v>164</v>
      </c>
      <c r="E193" s="117">
        <f>COUNTIF($E$16:$E$188,D193)</f>
        <v>0</v>
      </c>
      <c r="F193" s="107"/>
      <c r="G193" s="16"/>
    </row>
    <row r="194" spans="1:8" customFormat="1" ht="16.5" customHeight="1" x14ac:dyDescent="0.2">
      <c r="A194" s="16"/>
      <c r="B194" s="113"/>
      <c r="C194" s="114"/>
      <c r="D194" s="120" t="s">
        <v>165</v>
      </c>
      <c r="E194" s="117">
        <f>COUNTIF($E$16:$E$188,D194)</f>
        <v>0</v>
      </c>
      <c r="F194" s="107"/>
      <c r="G194" s="16"/>
      <c r="H194">
        <f>SUM(COUNTIF($H$16:$H$188,"Unanswered"))</f>
        <v>124</v>
      </c>
    </row>
    <row r="195" spans="1:8" ht="21.75" customHeight="1" thickBot="1" x14ac:dyDescent="0.25">
      <c r="B195" s="115"/>
      <c r="C195" s="116"/>
      <c r="D195" s="122" t="s">
        <v>503</v>
      </c>
      <c r="E195" s="123">
        <f>SUM(E191:E194)</f>
        <v>0</v>
      </c>
      <c r="F195" s="124" t="str">
        <f>IF(ITCP_UA&gt;0,ITCP_UA &amp; " Questions remain unanswered!","")</f>
        <v>124 Questions remain unanswered!</v>
      </c>
      <c r="G195" s="10"/>
    </row>
    <row r="196" spans="1:8" ht="42" hidden="1" customHeight="1" thickTop="1" x14ac:dyDescent="0.2"/>
    <row r="197" spans="1:8" ht="42" hidden="1" customHeight="1" x14ac:dyDescent="0.2"/>
    <row r="198" spans="1:8" ht="42" hidden="1" customHeight="1" x14ac:dyDescent="0.2"/>
    <row r="199" spans="1:8" ht="42" hidden="1" customHeight="1" x14ac:dyDescent="0.2"/>
    <row r="200" spans="1:8" ht="42" hidden="1" customHeight="1" x14ac:dyDescent="0.2"/>
    <row r="201" spans="1:8" ht="42" hidden="1" customHeight="1" x14ac:dyDescent="0.2"/>
    <row r="202" spans="1:8" ht="42" hidden="1" customHeight="1" x14ac:dyDescent="0.2">
      <c r="B202" s="10"/>
      <c r="C202" s="10"/>
      <c r="E202" s="10"/>
      <c r="F202" s="10"/>
      <c r="G202" s="10"/>
    </row>
    <row r="203" spans="1:8" ht="12.75" hidden="1" customHeight="1" x14ac:dyDescent="0.2">
      <c r="B203" s="10"/>
      <c r="C203" s="10"/>
      <c r="E203" s="10"/>
      <c r="F203" s="10"/>
      <c r="G203" s="10"/>
    </row>
    <row r="204" spans="1:8" ht="12.75" hidden="1" customHeight="1" x14ac:dyDescent="0.2">
      <c r="B204" s="10"/>
      <c r="C204" s="10"/>
      <c r="E204" s="10"/>
      <c r="F204" s="10"/>
      <c r="G204" s="10"/>
    </row>
    <row r="205" spans="1:8" ht="12.75" hidden="1" customHeight="1" x14ac:dyDescent="0.2">
      <c r="B205" s="10"/>
      <c r="C205" s="10"/>
      <c r="E205" s="10"/>
      <c r="F205" s="10"/>
      <c r="G205" s="10"/>
    </row>
    <row r="206" spans="1:8" ht="12.75" hidden="1" customHeight="1" x14ac:dyDescent="0.2">
      <c r="B206" s="10"/>
      <c r="C206" s="10"/>
      <c r="E206" s="10"/>
      <c r="F206" s="10"/>
      <c r="G206" s="10"/>
    </row>
    <row r="207" spans="1:8" ht="12.75" hidden="1" customHeight="1" x14ac:dyDescent="0.2">
      <c r="B207" s="10"/>
      <c r="C207" s="10"/>
      <c r="E207" s="10"/>
      <c r="F207" s="10"/>
      <c r="G207" s="10"/>
    </row>
    <row r="208" spans="1:8" ht="12.75" hidden="1" customHeight="1" x14ac:dyDescent="0.2">
      <c r="B208" s="10"/>
      <c r="C208" s="10"/>
      <c r="E208" s="10"/>
      <c r="F208" s="10"/>
      <c r="G208" s="10"/>
    </row>
    <row r="209" spans="2:7" ht="12.75" hidden="1" customHeight="1" x14ac:dyDescent="0.2">
      <c r="B209" s="10"/>
      <c r="C209" s="10"/>
      <c r="E209" s="10"/>
      <c r="F209" s="10"/>
      <c r="G209" s="10"/>
    </row>
    <row r="210" spans="2:7" ht="12.75" hidden="1" customHeight="1" x14ac:dyDescent="0.2">
      <c r="B210" s="10"/>
      <c r="C210" s="10"/>
      <c r="E210" s="10"/>
      <c r="F210" s="10"/>
      <c r="G210" s="10"/>
    </row>
    <row r="211" spans="2:7" ht="12.75" hidden="1" customHeight="1" x14ac:dyDescent="0.2">
      <c r="B211" s="10"/>
      <c r="C211" s="10"/>
      <c r="E211" s="10"/>
      <c r="F211" s="10"/>
      <c r="G211" s="10"/>
    </row>
    <row r="212" spans="2:7" ht="12.75" hidden="1" customHeight="1" x14ac:dyDescent="0.2">
      <c r="B212" s="10"/>
      <c r="C212" s="10"/>
      <c r="E212" s="10"/>
      <c r="F212" s="10"/>
      <c r="G212" s="10"/>
    </row>
    <row r="213" spans="2:7" ht="12.75" hidden="1" customHeight="1" x14ac:dyDescent="0.2">
      <c r="B213" s="10"/>
      <c r="C213" s="10"/>
      <c r="E213" s="10"/>
      <c r="F213" s="10"/>
      <c r="G213" s="10"/>
    </row>
    <row r="214" spans="2:7" ht="12.75" hidden="1" customHeight="1" x14ac:dyDescent="0.2">
      <c r="B214" s="10"/>
      <c r="C214" s="10"/>
      <c r="E214" s="10"/>
      <c r="F214" s="10"/>
      <c r="G214" s="10"/>
    </row>
    <row r="215" spans="2:7" ht="12.75" hidden="1" customHeight="1" x14ac:dyDescent="0.2">
      <c r="B215" s="10"/>
      <c r="C215" s="10"/>
      <c r="E215" s="10"/>
      <c r="F215" s="10"/>
      <c r="G215" s="10"/>
    </row>
    <row r="216" spans="2:7" ht="12.75" hidden="1" customHeight="1" x14ac:dyDescent="0.2">
      <c r="B216" s="10"/>
      <c r="C216" s="10"/>
      <c r="E216" s="10"/>
      <c r="F216" s="10"/>
      <c r="G216" s="10"/>
    </row>
    <row r="217" spans="2:7" ht="12.75" hidden="1" customHeight="1" x14ac:dyDescent="0.2">
      <c r="B217" s="10"/>
      <c r="C217" s="10"/>
      <c r="E217" s="10"/>
      <c r="F217" s="10"/>
      <c r="G217" s="10"/>
    </row>
    <row r="218" spans="2:7" ht="12.75" hidden="1" customHeight="1" x14ac:dyDescent="0.2">
      <c r="B218" s="10"/>
      <c r="C218" s="10"/>
      <c r="E218" s="10"/>
      <c r="F218" s="10"/>
      <c r="G218" s="10"/>
    </row>
    <row r="219" spans="2:7" ht="12.75" hidden="1" customHeight="1" x14ac:dyDescent="0.2">
      <c r="B219" s="10"/>
      <c r="C219" s="10"/>
      <c r="E219" s="10"/>
      <c r="F219" s="10"/>
      <c r="G219" s="10"/>
    </row>
    <row r="220" spans="2:7" ht="12.75" hidden="1" customHeight="1" x14ac:dyDescent="0.2">
      <c r="B220" s="10"/>
      <c r="C220" s="10"/>
      <c r="E220" s="10"/>
      <c r="F220" s="10"/>
      <c r="G220" s="10"/>
    </row>
    <row r="221" spans="2:7" ht="12.75" hidden="1" customHeight="1" x14ac:dyDescent="0.2">
      <c r="B221" s="10"/>
      <c r="C221" s="10"/>
      <c r="E221" s="10"/>
      <c r="F221" s="10"/>
      <c r="G221" s="10"/>
    </row>
    <row r="222" spans="2:7" ht="12.75" hidden="1" customHeight="1" x14ac:dyDescent="0.2">
      <c r="B222" s="10"/>
      <c r="C222" s="10"/>
      <c r="E222" s="10"/>
      <c r="F222" s="10"/>
      <c r="G222" s="10"/>
    </row>
    <row r="223" spans="2:7" ht="12.75" hidden="1" customHeight="1" x14ac:dyDescent="0.2">
      <c r="B223" s="10"/>
      <c r="C223" s="10"/>
      <c r="E223" s="10"/>
      <c r="F223" s="10"/>
      <c r="G223" s="10"/>
    </row>
    <row r="224" spans="2:7" ht="12.75" hidden="1" customHeight="1" x14ac:dyDescent="0.2">
      <c r="B224" s="10"/>
      <c r="C224" s="10"/>
      <c r="E224" s="10"/>
      <c r="F224" s="10"/>
      <c r="G224" s="10"/>
    </row>
    <row r="225" spans="2:7" ht="12.75" hidden="1" customHeight="1" x14ac:dyDescent="0.2">
      <c r="B225" s="10"/>
      <c r="C225" s="10"/>
      <c r="E225" s="10"/>
      <c r="F225" s="10"/>
      <c r="G225" s="10"/>
    </row>
    <row r="226" spans="2:7" ht="12.75" hidden="1" customHeight="1" x14ac:dyDescent="0.2">
      <c r="B226" s="10"/>
      <c r="C226" s="10"/>
      <c r="E226" s="10"/>
      <c r="F226" s="10"/>
      <c r="G226" s="10"/>
    </row>
    <row r="227" spans="2:7" ht="12.75" hidden="1" customHeight="1" x14ac:dyDescent="0.2">
      <c r="B227" s="10"/>
      <c r="C227" s="10"/>
      <c r="E227" s="10"/>
      <c r="F227" s="10"/>
      <c r="G227" s="10"/>
    </row>
    <row r="228" spans="2:7" ht="12.75" hidden="1" customHeight="1" x14ac:dyDescent="0.2">
      <c r="B228" s="10"/>
      <c r="C228" s="10"/>
      <c r="E228" s="10"/>
      <c r="F228" s="10"/>
      <c r="G228" s="10"/>
    </row>
    <row r="229" spans="2:7" ht="12.75" hidden="1" customHeight="1" x14ac:dyDescent="0.2">
      <c r="B229" s="10"/>
      <c r="C229" s="10"/>
      <c r="E229" s="10"/>
      <c r="F229" s="10"/>
      <c r="G229" s="10"/>
    </row>
    <row r="230" spans="2:7" ht="12.75" hidden="1" customHeight="1" x14ac:dyDescent="0.2">
      <c r="B230" s="10"/>
      <c r="C230" s="10"/>
      <c r="E230" s="10"/>
      <c r="F230" s="10"/>
      <c r="G230" s="10"/>
    </row>
    <row r="231" spans="2:7" ht="12.75" hidden="1" customHeight="1" x14ac:dyDescent="0.2">
      <c r="B231" s="10"/>
      <c r="C231" s="10"/>
      <c r="E231" s="10"/>
      <c r="F231" s="10"/>
      <c r="G231" s="10"/>
    </row>
    <row r="232" spans="2:7" ht="12.75" hidden="1" customHeight="1" x14ac:dyDescent="0.2">
      <c r="B232" s="10"/>
      <c r="C232" s="10"/>
      <c r="E232" s="10"/>
      <c r="F232" s="10"/>
      <c r="G232" s="10"/>
    </row>
    <row r="233" spans="2:7" ht="12.75" hidden="1" customHeight="1" x14ac:dyDescent="0.2">
      <c r="B233" s="10"/>
      <c r="C233" s="10"/>
      <c r="E233" s="10"/>
      <c r="F233" s="10"/>
      <c r="G233" s="10"/>
    </row>
    <row r="234" spans="2:7" ht="12.75" hidden="1" customHeight="1" x14ac:dyDescent="0.2">
      <c r="B234" s="10"/>
      <c r="C234" s="10"/>
      <c r="E234" s="10"/>
      <c r="F234" s="10"/>
      <c r="G234" s="10"/>
    </row>
    <row r="235" spans="2:7" ht="12.75" hidden="1" customHeight="1" x14ac:dyDescent="0.2">
      <c r="B235" s="10"/>
      <c r="C235" s="10"/>
      <c r="E235" s="10"/>
      <c r="F235" s="10"/>
      <c r="G235" s="10"/>
    </row>
    <row r="236" spans="2:7" ht="12.75" hidden="1" customHeight="1" x14ac:dyDescent="0.2">
      <c r="B236" s="10"/>
      <c r="C236" s="10"/>
      <c r="E236" s="10"/>
      <c r="F236" s="10"/>
      <c r="G236" s="10"/>
    </row>
    <row r="237" spans="2:7" ht="12.75" hidden="1" customHeight="1" x14ac:dyDescent="0.2">
      <c r="B237" s="10"/>
      <c r="C237" s="10"/>
      <c r="E237" s="10"/>
      <c r="F237" s="10"/>
      <c r="G237" s="10"/>
    </row>
    <row r="238" spans="2:7" ht="12.75" hidden="1" customHeight="1" x14ac:dyDescent="0.2">
      <c r="B238" s="10"/>
      <c r="C238" s="10"/>
      <c r="E238" s="10"/>
      <c r="F238" s="10"/>
      <c r="G238" s="10"/>
    </row>
    <row r="239" spans="2:7" ht="12.75" hidden="1" customHeight="1" x14ac:dyDescent="0.2">
      <c r="B239" s="10"/>
      <c r="C239" s="10"/>
      <c r="E239" s="10"/>
      <c r="F239" s="10"/>
      <c r="G239" s="10"/>
    </row>
    <row r="240" spans="2:7" ht="12.75" hidden="1" customHeight="1" x14ac:dyDescent="0.2">
      <c r="B240" s="10"/>
      <c r="C240" s="10"/>
      <c r="E240" s="10"/>
      <c r="F240" s="10"/>
      <c r="G240" s="10"/>
    </row>
    <row r="241" spans="2:7" ht="12.75" hidden="1" customHeight="1" x14ac:dyDescent="0.2">
      <c r="B241" s="10"/>
      <c r="C241" s="10"/>
      <c r="E241" s="10"/>
      <c r="F241" s="10"/>
      <c r="G241" s="10"/>
    </row>
    <row r="242" spans="2:7" ht="12.75" hidden="1" customHeight="1" x14ac:dyDescent="0.2">
      <c r="B242" s="10"/>
      <c r="C242" s="10"/>
      <c r="E242" s="10"/>
      <c r="F242" s="10"/>
      <c r="G242" s="10"/>
    </row>
    <row r="243" spans="2:7" ht="12.75" hidden="1" customHeight="1" x14ac:dyDescent="0.2">
      <c r="B243" s="10"/>
      <c r="C243" s="10"/>
      <c r="E243" s="10"/>
      <c r="F243" s="10"/>
      <c r="G243" s="10"/>
    </row>
    <row r="244" spans="2:7" ht="12.75" hidden="1" customHeight="1" x14ac:dyDescent="0.2">
      <c r="B244" s="10"/>
      <c r="C244" s="10"/>
      <c r="E244" s="10"/>
      <c r="F244" s="10"/>
      <c r="G244" s="10"/>
    </row>
    <row r="245" spans="2:7" ht="12.75" hidden="1" customHeight="1" x14ac:dyDescent="0.2">
      <c r="B245" s="10"/>
      <c r="C245" s="10"/>
      <c r="E245" s="10"/>
      <c r="F245" s="10"/>
      <c r="G245" s="10"/>
    </row>
    <row r="246" spans="2:7" ht="12.75" hidden="1" customHeight="1" x14ac:dyDescent="0.2">
      <c r="B246" s="10"/>
      <c r="C246" s="10"/>
      <c r="E246" s="10"/>
      <c r="F246" s="10"/>
      <c r="G246" s="10"/>
    </row>
    <row r="247" spans="2:7" ht="12.75" hidden="1" customHeight="1" x14ac:dyDescent="0.2">
      <c r="B247" s="10"/>
      <c r="C247" s="10"/>
      <c r="E247" s="10"/>
      <c r="F247" s="10"/>
      <c r="G247" s="10"/>
    </row>
    <row r="248" spans="2:7" ht="12.75" hidden="1" customHeight="1" x14ac:dyDescent="0.2">
      <c r="B248" s="10"/>
      <c r="C248" s="10"/>
      <c r="E248" s="10"/>
      <c r="F248" s="10"/>
      <c r="G248" s="10"/>
    </row>
    <row r="249" spans="2:7" ht="12.75" hidden="1" customHeight="1" x14ac:dyDescent="0.2">
      <c r="B249" s="10"/>
      <c r="C249" s="10"/>
      <c r="E249" s="10"/>
      <c r="F249" s="10"/>
      <c r="G249" s="10"/>
    </row>
    <row r="250" spans="2:7" ht="12.75" hidden="1" customHeight="1" x14ac:dyDescent="0.2">
      <c r="B250" s="10"/>
      <c r="C250" s="10"/>
      <c r="E250" s="10"/>
      <c r="F250" s="10"/>
      <c r="G250" s="10"/>
    </row>
    <row r="251" spans="2:7" ht="12.75" hidden="1" customHeight="1" x14ac:dyDescent="0.2">
      <c r="B251" s="10"/>
      <c r="C251" s="10"/>
      <c r="E251" s="10"/>
      <c r="F251" s="10"/>
      <c r="G251" s="10"/>
    </row>
    <row r="252" spans="2:7" ht="12.75" hidden="1" customHeight="1" x14ac:dyDescent="0.2">
      <c r="B252" s="10"/>
      <c r="C252" s="10"/>
      <c r="E252" s="10"/>
      <c r="F252" s="10"/>
      <c r="G252" s="10"/>
    </row>
    <row r="253" spans="2:7" ht="12.75" hidden="1" customHeight="1" x14ac:dyDescent="0.2">
      <c r="B253" s="10"/>
      <c r="C253" s="10"/>
      <c r="E253" s="10"/>
      <c r="F253" s="10"/>
      <c r="G253" s="10"/>
    </row>
    <row r="254" spans="2:7" ht="12.75" hidden="1" customHeight="1" x14ac:dyDescent="0.2">
      <c r="B254" s="10"/>
      <c r="C254" s="10"/>
      <c r="E254" s="10"/>
      <c r="F254" s="10"/>
      <c r="G254" s="10"/>
    </row>
    <row r="255" spans="2:7" ht="12.75" hidden="1" customHeight="1" x14ac:dyDescent="0.2">
      <c r="B255" s="10"/>
      <c r="C255" s="10"/>
      <c r="E255" s="10"/>
      <c r="F255" s="10"/>
      <c r="G255" s="10"/>
    </row>
    <row r="256" spans="2:7" ht="12.75" hidden="1" customHeight="1" x14ac:dyDescent="0.2">
      <c r="B256" s="10"/>
      <c r="C256" s="10"/>
      <c r="E256" s="10"/>
      <c r="F256" s="10"/>
      <c r="G256" s="10"/>
    </row>
    <row r="257" spans="2:7" ht="12.75" hidden="1" customHeight="1" x14ac:dyDescent="0.2">
      <c r="B257" s="10"/>
      <c r="C257" s="10"/>
      <c r="E257" s="10"/>
      <c r="F257" s="10"/>
      <c r="G257" s="10"/>
    </row>
    <row r="258" spans="2:7" ht="12.75" hidden="1" customHeight="1" x14ac:dyDescent="0.2">
      <c r="B258" s="10"/>
      <c r="C258" s="10"/>
      <c r="E258" s="10"/>
      <c r="F258" s="10"/>
      <c r="G258" s="10"/>
    </row>
    <row r="259" spans="2:7" ht="12.75" hidden="1" customHeight="1" x14ac:dyDescent="0.2">
      <c r="B259" s="10"/>
      <c r="C259" s="10"/>
      <c r="E259" s="10"/>
      <c r="F259" s="10"/>
      <c r="G259" s="10"/>
    </row>
    <row r="260" spans="2:7" ht="12.75" hidden="1" customHeight="1" x14ac:dyDescent="0.2">
      <c r="B260" s="10"/>
      <c r="C260" s="10"/>
      <c r="E260" s="10"/>
      <c r="F260" s="10"/>
      <c r="G260" s="10"/>
    </row>
    <row r="261" spans="2:7" ht="12.75" hidden="1" customHeight="1" x14ac:dyDescent="0.2">
      <c r="B261" s="10"/>
      <c r="C261" s="10"/>
      <c r="E261" s="10"/>
      <c r="F261" s="10"/>
      <c r="G261" s="10"/>
    </row>
    <row r="262" spans="2:7" ht="12.75" hidden="1" customHeight="1" x14ac:dyDescent="0.2">
      <c r="B262" s="10"/>
      <c r="C262" s="10"/>
      <c r="E262" s="10"/>
      <c r="F262" s="10"/>
      <c r="G262" s="10"/>
    </row>
    <row r="263" spans="2:7" ht="12.75" hidden="1" customHeight="1" x14ac:dyDescent="0.2">
      <c r="B263" s="10"/>
      <c r="C263" s="10"/>
      <c r="E263" s="10"/>
      <c r="F263" s="10"/>
      <c r="G263" s="10"/>
    </row>
    <row r="264" spans="2:7" ht="12.75" hidden="1" customHeight="1" x14ac:dyDescent="0.2">
      <c r="B264" s="10"/>
      <c r="C264" s="10"/>
      <c r="E264" s="10"/>
      <c r="F264" s="10"/>
      <c r="G264" s="10"/>
    </row>
    <row r="265" spans="2:7" ht="12.75" hidden="1" customHeight="1" x14ac:dyDescent="0.2">
      <c r="B265" s="10"/>
      <c r="C265" s="10"/>
      <c r="E265" s="10"/>
      <c r="F265" s="10"/>
      <c r="G265" s="10"/>
    </row>
    <row r="266" spans="2:7" ht="12.75" hidden="1" customHeight="1" x14ac:dyDescent="0.2">
      <c r="B266" s="10"/>
      <c r="C266" s="10"/>
      <c r="E266" s="10"/>
      <c r="F266" s="10"/>
      <c r="G266" s="10"/>
    </row>
    <row r="267" spans="2:7" ht="12.75" hidden="1" customHeight="1" x14ac:dyDescent="0.2">
      <c r="B267" s="10"/>
      <c r="C267" s="10"/>
      <c r="E267" s="10"/>
      <c r="F267" s="10"/>
      <c r="G267" s="10"/>
    </row>
    <row r="268" spans="2:7" ht="12.75" hidden="1" customHeight="1" x14ac:dyDescent="0.2">
      <c r="B268" s="10"/>
      <c r="C268" s="10"/>
      <c r="E268" s="10"/>
      <c r="F268" s="10"/>
      <c r="G268" s="10"/>
    </row>
    <row r="269" spans="2:7" ht="12.75" hidden="1" customHeight="1" x14ac:dyDescent="0.2">
      <c r="B269" s="10"/>
      <c r="C269" s="10"/>
      <c r="E269" s="10"/>
      <c r="F269" s="10"/>
      <c r="G269" s="10"/>
    </row>
    <row r="270" spans="2:7" ht="12.75" hidden="1" customHeight="1" x14ac:dyDescent="0.2">
      <c r="B270" s="10"/>
      <c r="C270" s="10"/>
      <c r="E270" s="10"/>
      <c r="F270" s="10"/>
      <c r="G270" s="10"/>
    </row>
    <row r="271" spans="2:7" ht="12.75" hidden="1" customHeight="1" x14ac:dyDescent="0.2">
      <c r="B271" s="10"/>
      <c r="C271" s="10"/>
      <c r="E271" s="10"/>
      <c r="F271" s="10"/>
      <c r="G271" s="10"/>
    </row>
    <row r="272" spans="2:7" ht="12.75" hidden="1" customHeight="1" x14ac:dyDescent="0.2">
      <c r="B272" s="10"/>
      <c r="C272" s="10"/>
      <c r="E272" s="10"/>
      <c r="F272" s="10"/>
      <c r="G272" s="10"/>
    </row>
    <row r="273" spans="2:7" ht="12.75" hidden="1" customHeight="1" x14ac:dyDescent="0.2">
      <c r="B273" s="10"/>
      <c r="C273" s="10"/>
      <c r="E273" s="10"/>
      <c r="F273" s="10"/>
      <c r="G273" s="10"/>
    </row>
    <row r="274" spans="2:7" ht="12.75" hidden="1" customHeight="1" x14ac:dyDescent="0.2">
      <c r="B274" s="10"/>
      <c r="C274" s="10"/>
      <c r="E274" s="10"/>
      <c r="F274" s="10"/>
      <c r="G274" s="10"/>
    </row>
    <row r="275" spans="2:7" ht="12.75" hidden="1" customHeight="1" x14ac:dyDescent="0.2">
      <c r="B275" s="10"/>
      <c r="C275" s="10"/>
      <c r="E275" s="10"/>
      <c r="F275" s="10"/>
      <c r="G275" s="10"/>
    </row>
    <row r="276" spans="2:7" ht="12.75" hidden="1" customHeight="1" x14ac:dyDescent="0.2">
      <c r="B276" s="10"/>
      <c r="C276" s="10"/>
      <c r="E276" s="10"/>
      <c r="F276" s="10"/>
      <c r="G276" s="10"/>
    </row>
    <row r="277" spans="2:7" ht="12.75" hidden="1" customHeight="1" x14ac:dyDescent="0.2">
      <c r="B277" s="10"/>
      <c r="C277" s="10"/>
      <c r="E277" s="10"/>
      <c r="F277" s="10"/>
      <c r="G277" s="10"/>
    </row>
    <row r="278" spans="2:7" ht="12.75" hidden="1" customHeight="1" x14ac:dyDescent="0.2">
      <c r="B278" s="10"/>
      <c r="C278" s="10"/>
      <c r="E278" s="10"/>
      <c r="F278" s="10"/>
      <c r="G278" s="10"/>
    </row>
    <row r="279" spans="2:7" ht="12.75" hidden="1" customHeight="1" x14ac:dyDescent="0.2">
      <c r="B279" s="10"/>
      <c r="C279" s="10"/>
      <c r="E279" s="10"/>
      <c r="F279" s="10"/>
      <c r="G279" s="10"/>
    </row>
    <row r="280" spans="2:7" ht="12.75" hidden="1" customHeight="1" x14ac:dyDescent="0.2">
      <c r="B280" s="10"/>
      <c r="C280" s="10"/>
      <c r="E280" s="10"/>
      <c r="F280" s="10"/>
      <c r="G280" s="10"/>
    </row>
    <row r="281" spans="2:7" ht="12.75" hidden="1" customHeight="1" x14ac:dyDescent="0.2">
      <c r="B281" s="10"/>
      <c r="C281" s="10"/>
      <c r="E281" s="10"/>
      <c r="F281" s="10"/>
      <c r="G281" s="10"/>
    </row>
    <row r="282" spans="2:7" ht="12.75" hidden="1" customHeight="1" x14ac:dyDescent="0.2">
      <c r="B282" s="10"/>
      <c r="C282" s="10"/>
      <c r="E282" s="10"/>
      <c r="F282" s="10"/>
      <c r="G282" s="10"/>
    </row>
    <row r="283" spans="2:7" ht="12.75" hidden="1" customHeight="1" x14ac:dyDescent="0.2">
      <c r="B283" s="10"/>
      <c r="C283" s="10"/>
      <c r="E283" s="10"/>
      <c r="F283" s="10"/>
      <c r="G283" s="10"/>
    </row>
    <row r="284" spans="2:7" ht="12.75" hidden="1" customHeight="1" x14ac:dyDescent="0.2">
      <c r="B284" s="10"/>
      <c r="C284" s="10"/>
      <c r="E284" s="10"/>
      <c r="F284" s="10"/>
      <c r="G284" s="10"/>
    </row>
    <row r="285" spans="2:7" ht="12.75" hidden="1" customHeight="1" x14ac:dyDescent="0.2">
      <c r="B285" s="10"/>
      <c r="C285" s="10"/>
      <c r="E285" s="10"/>
      <c r="F285" s="10"/>
      <c r="G285" s="10"/>
    </row>
    <row r="286" spans="2:7" ht="12.75" hidden="1" customHeight="1" x14ac:dyDescent="0.2">
      <c r="B286" s="10"/>
      <c r="C286" s="10"/>
      <c r="E286" s="10"/>
      <c r="F286" s="10"/>
      <c r="G286" s="10"/>
    </row>
    <row r="287" spans="2:7" ht="12.75" hidden="1" customHeight="1" x14ac:dyDescent="0.2">
      <c r="B287" s="10"/>
      <c r="C287" s="10"/>
      <c r="E287" s="10"/>
      <c r="F287" s="10"/>
      <c r="G287" s="10"/>
    </row>
    <row r="288" spans="2:7" ht="12.75" hidden="1" customHeight="1" x14ac:dyDescent="0.2">
      <c r="B288" s="10"/>
      <c r="C288" s="10"/>
      <c r="E288" s="10"/>
      <c r="F288" s="10"/>
      <c r="G288" s="10"/>
    </row>
    <row r="289" spans="2:7" ht="12.75" hidden="1" customHeight="1" x14ac:dyDescent="0.2">
      <c r="B289" s="10"/>
      <c r="C289" s="10"/>
      <c r="E289" s="10"/>
      <c r="F289" s="10"/>
      <c r="G289" s="10"/>
    </row>
    <row r="290" spans="2:7" ht="12.75" hidden="1" customHeight="1" x14ac:dyDescent="0.2">
      <c r="B290" s="10"/>
      <c r="C290" s="10"/>
      <c r="E290" s="10"/>
      <c r="F290" s="10"/>
      <c r="G290" s="10"/>
    </row>
    <row r="291" spans="2:7" ht="12.75" hidden="1" customHeight="1" x14ac:dyDescent="0.2">
      <c r="B291" s="10"/>
      <c r="C291" s="10"/>
      <c r="E291" s="10"/>
      <c r="F291" s="10"/>
      <c r="G291" s="10"/>
    </row>
    <row r="292" spans="2:7" ht="12.75" hidden="1" customHeight="1" x14ac:dyDescent="0.2">
      <c r="B292" s="10"/>
      <c r="C292" s="10"/>
      <c r="E292" s="10"/>
      <c r="F292" s="10"/>
      <c r="G292" s="10"/>
    </row>
    <row r="293" spans="2:7" ht="12.75" hidden="1" customHeight="1" x14ac:dyDescent="0.2">
      <c r="B293" s="10"/>
      <c r="C293" s="10"/>
      <c r="E293" s="10"/>
      <c r="F293" s="10"/>
      <c r="G293" s="10"/>
    </row>
    <row r="294" spans="2:7" ht="12.75" hidden="1" customHeight="1" x14ac:dyDescent="0.2">
      <c r="B294" s="10"/>
      <c r="C294" s="10"/>
      <c r="E294" s="10"/>
      <c r="F294" s="10"/>
      <c r="G294" s="10"/>
    </row>
    <row r="295" spans="2:7" ht="12.75" hidden="1" customHeight="1" x14ac:dyDescent="0.2">
      <c r="B295" s="10"/>
      <c r="C295" s="10"/>
      <c r="E295" s="10"/>
      <c r="F295" s="10"/>
      <c r="G295" s="10"/>
    </row>
    <row r="296" spans="2:7" ht="12.75" hidden="1" customHeight="1" x14ac:dyDescent="0.2">
      <c r="B296" s="10"/>
      <c r="C296" s="10"/>
      <c r="E296" s="10"/>
      <c r="F296" s="10"/>
      <c r="G296" s="10"/>
    </row>
    <row r="297" spans="2:7" ht="12.75" hidden="1" customHeight="1" x14ac:dyDescent="0.2">
      <c r="B297" s="10"/>
      <c r="C297" s="10"/>
      <c r="E297" s="10"/>
      <c r="F297" s="10"/>
      <c r="G297" s="10"/>
    </row>
    <row r="298" spans="2:7" ht="12.75" hidden="1" customHeight="1" x14ac:dyDescent="0.2">
      <c r="B298" s="10"/>
      <c r="C298" s="10"/>
      <c r="E298" s="10"/>
      <c r="F298" s="10"/>
      <c r="G298" s="10"/>
    </row>
    <row r="299" spans="2:7" ht="12.75" hidden="1" customHeight="1" x14ac:dyDescent="0.2">
      <c r="B299" s="10"/>
      <c r="C299" s="10"/>
      <c r="E299" s="10"/>
      <c r="F299" s="10"/>
      <c r="G299" s="10"/>
    </row>
    <row r="300" spans="2:7" ht="12.75" hidden="1" customHeight="1" x14ac:dyDescent="0.2">
      <c r="B300" s="10"/>
      <c r="C300" s="10"/>
      <c r="E300" s="10"/>
      <c r="F300" s="10"/>
      <c r="G300" s="10"/>
    </row>
    <row r="301" spans="2:7" ht="12.75" hidden="1" customHeight="1" x14ac:dyDescent="0.2">
      <c r="B301" s="10"/>
      <c r="C301" s="10"/>
      <c r="E301" s="10"/>
      <c r="F301" s="10"/>
      <c r="G301" s="10"/>
    </row>
    <row r="302" spans="2:7" ht="12.75" hidden="1" customHeight="1" x14ac:dyDescent="0.2">
      <c r="B302" s="10"/>
      <c r="C302" s="10"/>
      <c r="E302" s="10"/>
      <c r="F302" s="10"/>
      <c r="G302" s="10"/>
    </row>
    <row r="303" spans="2:7" ht="12.75" hidden="1" customHeight="1" x14ac:dyDescent="0.2">
      <c r="B303" s="10"/>
      <c r="C303" s="10"/>
      <c r="E303" s="10"/>
      <c r="F303" s="10"/>
      <c r="G303" s="10"/>
    </row>
    <row r="304" spans="2:7" ht="12.75" hidden="1" customHeight="1" x14ac:dyDescent="0.2">
      <c r="B304" s="10"/>
      <c r="C304" s="10"/>
      <c r="E304" s="10"/>
      <c r="F304" s="10"/>
      <c r="G304" s="10"/>
    </row>
    <row r="305" spans="2:7" ht="12.75" hidden="1" customHeight="1" x14ac:dyDescent="0.2">
      <c r="B305" s="10"/>
      <c r="C305" s="10"/>
      <c r="E305" s="10"/>
      <c r="F305" s="10"/>
      <c r="G305" s="10"/>
    </row>
    <row r="306" spans="2:7" ht="12.75" hidden="1" customHeight="1" x14ac:dyDescent="0.2">
      <c r="B306" s="10"/>
      <c r="C306" s="10"/>
      <c r="E306" s="10"/>
      <c r="F306" s="10"/>
      <c r="G306" s="10"/>
    </row>
    <row r="307" spans="2:7" ht="12.75" hidden="1" customHeight="1" x14ac:dyDescent="0.2">
      <c r="B307" s="10"/>
      <c r="C307" s="10"/>
      <c r="E307" s="10"/>
      <c r="F307" s="10"/>
      <c r="G307" s="10"/>
    </row>
    <row r="308" spans="2:7" ht="12.75" hidden="1" customHeight="1" x14ac:dyDescent="0.2">
      <c r="B308" s="10"/>
      <c r="C308" s="10"/>
      <c r="E308" s="10"/>
      <c r="F308" s="10"/>
      <c r="G308" s="10"/>
    </row>
    <row r="309" spans="2:7" ht="12.75" hidden="1" customHeight="1" x14ac:dyDescent="0.2">
      <c r="B309" s="10"/>
      <c r="C309" s="10"/>
      <c r="E309" s="10"/>
      <c r="F309" s="10"/>
      <c r="G309" s="10"/>
    </row>
    <row r="310" spans="2:7" ht="12.75" hidden="1" customHeight="1" x14ac:dyDescent="0.2">
      <c r="B310" s="10"/>
      <c r="C310" s="10"/>
      <c r="E310" s="10"/>
      <c r="F310" s="10"/>
      <c r="G310" s="10"/>
    </row>
    <row r="311" spans="2:7" ht="12.75" hidden="1" customHeight="1" x14ac:dyDescent="0.2">
      <c r="B311" s="10"/>
      <c r="C311" s="10"/>
      <c r="E311" s="10"/>
      <c r="F311" s="10"/>
      <c r="G311" s="10"/>
    </row>
    <row r="312" spans="2:7" ht="12.75" hidden="1" customHeight="1" x14ac:dyDescent="0.2">
      <c r="B312" s="10"/>
      <c r="C312" s="10"/>
      <c r="E312" s="10"/>
      <c r="F312" s="10"/>
      <c r="G312" s="10"/>
    </row>
    <row r="313" spans="2:7" ht="12.75" hidden="1" customHeight="1" x14ac:dyDescent="0.2">
      <c r="B313" s="10"/>
      <c r="C313" s="10"/>
      <c r="E313" s="10"/>
      <c r="F313" s="10"/>
      <c r="G313" s="10"/>
    </row>
    <row r="314" spans="2:7" ht="12.75" hidden="1" customHeight="1" x14ac:dyDescent="0.2">
      <c r="B314" s="10"/>
      <c r="C314" s="10"/>
      <c r="E314" s="10"/>
      <c r="F314" s="10"/>
      <c r="G314" s="10"/>
    </row>
    <row r="315" spans="2:7" ht="12.75" hidden="1" customHeight="1" x14ac:dyDescent="0.2">
      <c r="B315" s="10"/>
      <c r="C315" s="10"/>
      <c r="E315" s="10"/>
      <c r="F315" s="10"/>
      <c r="G315" s="10"/>
    </row>
    <row r="316" spans="2:7" ht="12.75" hidden="1" customHeight="1" x14ac:dyDescent="0.2">
      <c r="B316" s="10"/>
      <c r="C316" s="10"/>
      <c r="E316" s="10"/>
      <c r="F316" s="10"/>
      <c r="G316" s="10"/>
    </row>
    <row r="317" spans="2:7" ht="12.75" hidden="1" customHeight="1" x14ac:dyDescent="0.2">
      <c r="B317" s="10"/>
      <c r="C317" s="10"/>
      <c r="E317" s="10"/>
      <c r="F317" s="10"/>
      <c r="G317" s="10"/>
    </row>
    <row r="318" spans="2:7" ht="12.75" hidden="1" customHeight="1" x14ac:dyDescent="0.2">
      <c r="B318" s="10"/>
      <c r="C318" s="10"/>
      <c r="E318" s="10"/>
      <c r="F318" s="10"/>
      <c r="G318" s="10"/>
    </row>
    <row r="319" spans="2:7" ht="12.75" hidden="1" customHeight="1" x14ac:dyDescent="0.2">
      <c r="B319" s="10"/>
      <c r="C319" s="10"/>
      <c r="E319" s="10"/>
      <c r="F319" s="10"/>
      <c r="G319" s="10"/>
    </row>
    <row r="320" spans="2:7" ht="12.75" hidden="1" customHeight="1" x14ac:dyDescent="0.2">
      <c r="B320" s="10"/>
      <c r="C320" s="10"/>
      <c r="E320" s="10"/>
      <c r="F320" s="10"/>
      <c r="G320" s="10"/>
    </row>
    <row r="321" spans="2:7" ht="12.75" hidden="1" customHeight="1" x14ac:dyDescent="0.2">
      <c r="B321" s="10"/>
      <c r="C321" s="10"/>
      <c r="E321" s="10"/>
      <c r="F321" s="10"/>
      <c r="G321" s="10"/>
    </row>
    <row r="322" spans="2:7" ht="12.75" hidden="1" customHeight="1" x14ac:dyDescent="0.2">
      <c r="B322" s="10"/>
      <c r="C322" s="10"/>
      <c r="E322" s="10"/>
      <c r="F322" s="10"/>
      <c r="G322" s="10"/>
    </row>
    <row r="323" spans="2:7" ht="12.75" hidden="1" customHeight="1" x14ac:dyDescent="0.2">
      <c r="B323" s="10"/>
      <c r="C323" s="10"/>
      <c r="E323" s="10"/>
      <c r="F323" s="10"/>
      <c r="G323" s="10"/>
    </row>
    <row r="324" spans="2:7" ht="12.75" hidden="1" customHeight="1" x14ac:dyDescent="0.2">
      <c r="B324" s="10"/>
      <c r="C324" s="10"/>
      <c r="E324" s="10"/>
      <c r="F324" s="10"/>
      <c r="G324" s="10"/>
    </row>
    <row r="325" spans="2:7" ht="12.75" hidden="1" customHeight="1" x14ac:dyDescent="0.2">
      <c r="B325" s="10"/>
      <c r="C325" s="10"/>
      <c r="E325" s="10"/>
      <c r="F325" s="10"/>
      <c r="G325" s="10"/>
    </row>
    <row r="326" spans="2:7" ht="12.75" hidden="1" customHeight="1" x14ac:dyDescent="0.2">
      <c r="B326" s="10"/>
      <c r="C326" s="10"/>
      <c r="E326" s="10"/>
      <c r="F326" s="10"/>
      <c r="G326" s="10"/>
    </row>
    <row r="327" spans="2:7" ht="12.75" hidden="1" customHeight="1" x14ac:dyDescent="0.2">
      <c r="B327" s="10"/>
      <c r="C327" s="10"/>
      <c r="E327" s="10"/>
      <c r="F327" s="10"/>
      <c r="G327" s="10"/>
    </row>
    <row r="328" spans="2:7" ht="12.75" hidden="1" customHeight="1" x14ac:dyDescent="0.2">
      <c r="B328" s="10"/>
      <c r="C328" s="10"/>
      <c r="E328" s="10"/>
      <c r="F328" s="10"/>
      <c r="G328" s="10"/>
    </row>
    <row r="329" spans="2:7" ht="12.75" hidden="1" customHeight="1" x14ac:dyDescent="0.2">
      <c r="B329" s="10"/>
      <c r="C329" s="10"/>
      <c r="E329" s="10"/>
      <c r="F329" s="10"/>
      <c r="G329" s="10"/>
    </row>
    <row r="330" spans="2:7" ht="12.75" hidden="1" customHeight="1" x14ac:dyDescent="0.2">
      <c r="B330" s="10"/>
      <c r="C330" s="10"/>
      <c r="E330" s="10"/>
      <c r="F330" s="10"/>
      <c r="G330" s="10"/>
    </row>
    <row r="331" spans="2:7" ht="12.75" hidden="1" customHeight="1" x14ac:dyDescent="0.2">
      <c r="B331" s="10"/>
      <c r="C331" s="10"/>
      <c r="E331" s="10"/>
      <c r="F331" s="10"/>
      <c r="G331" s="10"/>
    </row>
    <row r="332" spans="2:7" ht="12.75" hidden="1" customHeight="1" x14ac:dyDescent="0.2">
      <c r="B332" s="10"/>
      <c r="C332" s="10"/>
      <c r="E332" s="10"/>
      <c r="F332" s="10"/>
      <c r="G332" s="10"/>
    </row>
    <row r="333" spans="2:7" ht="12.75" hidden="1" customHeight="1" x14ac:dyDescent="0.2">
      <c r="B333" s="10"/>
      <c r="C333" s="10"/>
      <c r="E333" s="10"/>
      <c r="F333" s="10"/>
      <c r="G333" s="10"/>
    </row>
    <row r="334" spans="2:7" ht="12.75" hidden="1" customHeight="1" x14ac:dyDescent="0.2">
      <c r="B334" s="10"/>
      <c r="C334" s="10"/>
      <c r="E334" s="10"/>
      <c r="F334" s="10"/>
      <c r="G334" s="10"/>
    </row>
    <row r="335" spans="2:7" ht="12.75" hidden="1" customHeight="1" x14ac:dyDescent="0.2">
      <c r="B335" s="10"/>
      <c r="C335" s="10"/>
      <c r="E335" s="10"/>
      <c r="F335" s="10"/>
      <c r="G335" s="10"/>
    </row>
    <row r="336" spans="2:7" ht="12.75" hidden="1" customHeight="1" x14ac:dyDescent="0.2">
      <c r="B336" s="10"/>
      <c r="C336" s="10"/>
      <c r="E336" s="10"/>
      <c r="F336" s="10"/>
      <c r="G336" s="10"/>
    </row>
    <row r="337" spans="2:7" ht="12.75" hidden="1" customHeight="1" x14ac:dyDescent="0.2">
      <c r="B337" s="10"/>
      <c r="C337" s="10"/>
      <c r="E337" s="10"/>
      <c r="F337" s="10"/>
      <c r="G337" s="10"/>
    </row>
    <row r="338" spans="2:7" ht="12.75" hidden="1" customHeight="1" x14ac:dyDescent="0.2">
      <c r="B338" s="10"/>
      <c r="C338" s="10"/>
      <c r="E338" s="10"/>
      <c r="F338" s="10"/>
      <c r="G338" s="10"/>
    </row>
    <row r="339" spans="2:7" ht="12.75" hidden="1" customHeight="1" x14ac:dyDescent="0.2">
      <c r="B339" s="10"/>
      <c r="C339" s="10"/>
      <c r="E339" s="10"/>
      <c r="F339" s="10"/>
      <c r="G339" s="10"/>
    </row>
    <row r="340" spans="2:7" ht="12.75" hidden="1" customHeight="1" x14ac:dyDescent="0.2">
      <c r="B340" s="10"/>
      <c r="C340" s="10"/>
      <c r="E340" s="10"/>
      <c r="F340" s="10"/>
      <c r="G340" s="10"/>
    </row>
    <row r="341" spans="2:7" ht="12.75" hidden="1" customHeight="1" x14ac:dyDescent="0.2">
      <c r="B341" s="10"/>
      <c r="C341" s="10"/>
      <c r="E341" s="10"/>
      <c r="F341" s="10"/>
      <c r="G341" s="10"/>
    </row>
    <row r="342" spans="2:7" ht="12.75" hidden="1" customHeight="1" x14ac:dyDescent="0.2">
      <c r="B342" s="10"/>
      <c r="C342" s="10"/>
      <c r="E342" s="10"/>
      <c r="F342" s="10"/>
      <c r="G342" s="10"/>
    </row>
    <row r="343" spans="2:7" ht="12.75" hidden="1" customHeight="1" x14ac:dyDescent="0.2">
      <c r="B343" s="10"/>
      <c r="C343" s="10"/>
      <c r="E343" s="10"/>
      <c r="F343" s="10"/>
      <c r="G343" s="10"/>
    </row>
    <row r="344" spans="2:7" ht="12.75" hidden="1" customHeight="1" x14ac:dyDescent="0.2">
      <c r="B344" s="10"/>
      <c r="C344" s="10"/>
      <c r="E344" s="10"/>
      <c r="F344" s="10"/>
      <c r="G344" s="10"/>
    </row>
    <row r="345" spans="2:7" ht="12.75" hidden="1" customHeight="1" x14ac:dyDescent="0.2">
      <c r="B345" s="10"/>
      <c r="C345" s="10"/>
      <c r="E345" s="10"/>
      <c r="F345" s="10"/>
      <c r="G345" s="10"/>
    </row>
    <row r="346" spans="2:7" ht="12.75" hidden="1" customHeight="1" x14ac:dyDescent="0.2">
      <c r="B346" s="10"/>
      <c r="C346" s="10"/>
      <c r="E346" s="10"/>
      <c r="F346" s="10"/>
      <c r="G346" s="10"/>
    </row>
    <row r="347" spans="2:7" ht="12.75" hidden="1" customHeight="1" x14ac:dyDescent="0.2">
      <c r="B347" s="10"/>
      <c r="C347" s="10"/>
      <c r="E347" s="10"/>
      <c r="F347" s="10"/>
      <c r="G347" s="10"/>
    </row>
    <row r="348" spans="2:7" ht="12.75" hidden="1" customHeight="1" x14ac:dyDescent="0.2">
      <c r="B348" s="10"/>
      <c r="C348" s="10"/>
      <c r="E348" s="10"/>
      <c r="F348" s="10"/>
      <c r="G348" s="10"/>
    </row>
    <row r="349" spans="2:7" ht="12.75" hidden="1" customHeight="1" x14ac:dyDescent="0.2">
      <c r="B349" s="10"/>
      <c r="C349" s="10"/>
      <c r="E349" s="10"/>
      <c r="F349" s="10"/>
      <c r="G349" s="10"/>
    </row>
    <row r="350" spans="2:7" ht="12.75" hidden="1" customHeight="1" x14ac:dyDescent="0.2">
      <c r="B350" s="10"/>
      <c r="C350" s="10"/>
      <c r="E350" s="10"/>
      <c r="F350" s="10"/>
      <c r="G350" s="10"/>
    </row>
    <row r="351" spans="2:7" ht="12.75" hidden="1" customHeight="1" x14ac:dyDescent="0.2">
      <c r="B351" s="10"/>
      <c r="C351" s="10"/>
      <c r="E351" s="10"/>
      <c r="F351" s="10"/>
      <c r="G351" s="10"/>
    </row>
    <row r="352" spans="2:7" ht="12.75" hidden="1" customHeight="1" x14ac:dyDescent="0.2">
      <c r="B352" s="10"/>
      <c r="C352" s="10"/>
      <c r="E352" s="10"/>
      <c r="F352" s="10"/>
      <c r="G352" s="10"/>
    </row>
    <row r="353" spans="2:7" ht="12.75" hidden="1" customHeight="1" x14ac:dyDescent="0.2">
      <c r="B353" s="10"/>
      <c r="C353" s="10"/>
      <c r="E353" s="10"/>
      <c r="F353" s="10"/>
      <c r="G353" s="10"/>
    </row>
    <row r="354" spans="2:7" ht="12.75" hidden="1" customHeight="1" x14ac:dyDescent="0.2">
      <c r="B354" s="10"/>
      <c r="C354" s="10"/>
      <c r="E354" s="10"/>
      <c r="F354" s="10"/>
      <c r="G354" s="10"/>
    </row>
    <row r="355" spans="2:7" ht="12.75" hidden="1" customHeight="1" x14ac:dyDescent="0.2">
      <c r="B355" s="10"/>
      <c r="C355" s="10"/>
      <c r="E355" s="10"/>
      <c r="F355" s="10"/>
      <c r="G355" s="10"/>
    </row>
    <row r="356" spans="2:7" ht="12.75" hidden="1" customHeight="1" x14ac:dyDescent="0.2">
      <c r="B356" s="10"/>
      <c r="C356" s="10"/>
      <c r="E356" s="10"/>
      <c r="F356" s="10"/>
      <c r="G356" s="10"/>
    </row>
    <row r="357" spans="2:7" ht="12.75" hidden="1" customHeight="1" x14ac:dyDescent="0.2">
      <c r="B357" s="10"/>
      <c r="C357" s="10"/>
      <c r="E357" s="10"/>
      <c r="F357" s="10"/>
      <c r="G357" s="10"/>
    </row>
    <row r="358" spans="2:7" ht="12.75" hidden="1" customHeight="1" x14ac:dyDescent="0.2">
      <c r="B358" s="10"/>
      <c r="C358" s="10"/>
      <c r="E358" s="10"/>
      <c r="F358" s="10"/>
      <c r="G358" s="10"/>
    </row>
    <row r="359" spans="2:7" ht="12.75" hidden="1" customHeight="1" x14ac:dyDescent="0.2">
      <c r="B359" s="10"/>
      <c r="C359" s="10"/>
      <c r="E359" s="10"/>
      <c r="F359" s="10"/>
      <c r="G359" s="10"/>
    </row>
    <row r="360" spans="2:7" ht="12.75" hidden="1" customHeight="1" x14ac:dyDescent="0.2">
      <c r="B360" s="10"/>
      <c r="C360" s="10"/>
      <c r="E360" s="10"/>
      <c r="F360" s="10"/>
      <c r="G360" s="10"/>
    </row>
    <row r="361" spans="2:7" ht="12.75" hidden="1" customHeight="1" x14ac:dyDescent="0.2">
      <c r="B361" s="10"/>
      <c r="C361" s="10"/>
      <c r="E361" s="10"/>
      <c r="F361" s="10"/>
      <c r="G361" s="10"/>
    </row>
    <row r="362" spans="2:7" ht="12.75" hidden="1" customHeight="1" x14ac:dyDescent="0.2">
      <c r="B362" s="10"/>
      <c r="C362" s="10"/>
      <c r="E362" s="10"/>
      <c r="F362" s="10"/>
      <c r="G362" s="10"/>
    </row>
    <row r="363" spans="2:7" ht="12.75" hidden="1" customHeight="1" x14ac:dyDescent="0.2">
      <c r="B363" s="10"/>
      <c r="C363" s="10"/>
      <c r="E363" s="10"/>
      <c r="F363" s="10"/>
      <c r="G363" s="10"/>
    </row>
    <row r="364" spans="2:7" ht="12.75" hidden="1" customHeight="1" x14ac:dyDescent="0.2">
      <c r="B364" s="10"/>
      <c r="C364" s="10"/>
      <c r="E364" s="10"/>
      <c r="F364" s="10"/>
      <c r="G364" s="10"/>
    </row>
    <row r="365" spans="2:7" ht="12.75" hidden="1" customHeight="1" x14ac:dyDescent="0.2">
      <c r="B365" s="10"/>
      <c r="C365" s="10"/>
      <c r="E365" s="10"/>
      <c r="F365" s="10"/>
      <c r="G365" s="10"/>
    </row>
    <row r="366" spans="2:7" ht="12.75" hidden="1" customHeight="1" x14ac:dyDescent="0.2">
      <c r="B366" s="10"/>
      <c r="C366" s="10"/>
      <c r="E366" s="10"/>
      <c r="F366" s="10"/>
      <c r="G366" s="10"/>
    </row>
    <row r="367" spans="2:7" ht="12.75" hidden="1" customHeight="1" x14ac:dyDescent="0.2">
      <c r="B367" s="10"/>
      <c r="C367" s="10"/>
      <c r="E367" s="10"/>
      <c r="F367" s="10"/>
      <c r="G367" s="10"/>
    </row>
    <row r="368" spans="2:7" ht="12.75" hidden="1" customHeight="1" x14ac:dyDescent="0.2">
      <c r="B368" s="10"/>
      <c r="C368" s="10"/>
      <c r="E368" s="10"/>
      <c r="F368" s="10"/>
      <c r="G368" s="10"/>
    </row>
    <row r="369" spans="2:7" ht="12.75" hidden="1" customHeight="1" x14ac:dyDescent="0.2">
      <c r="B369" s="10"/>
      <c r="C369" s="10"/>
      <c r="E369" s="10"/>
      <c r="F369" s="10"/>
      <c r="G369" s="10"/>
    </row>
    <row r="370" spans="2:7" ht="12.75" hidden="1" customHeight="1" x14ac:dyDescent="0.2">
      <c r="B370" s="10"/>
      <c r="C370" s="10"/>
      <c r="E370" s="10"/>
      <c r="F370" s="10"/>
      <c r="G370" s="10"/>
    </row>
    <row r="371" spans="2:7" ht="12.75" hidden="1" customHeight="1" x14ac:dyDescent="0.2">
      <c r="B371" s="10"/>
      <c r="C371" s="10"/>
      <c r="E371" s="10"/>
      <c r="F371" s="10"/>
      <c r="G371" s="10"/>
    </row>
    <row r="372" spans="2:7" ht="12.75" hidden="1" customHeight="1" x14ac:dyDescent="0.2">
      <c r="B372" s="10"/>
      <c r="C372" s="10"/>
      <c r="E372" s="10"/>
      <c r="F372" s="10"/>
      <c r="G372" s="10"/>
    </row>
    <row r="373" spans="2:7" ht="12.75" hidden="1" customHeight="1" x14ac:dyDescent="0.2">
      <c r="B373" s="10"/>
      <c r="C373" s="10"/>
      <c r="E373" s="10"/>
      <c r="F373" s="10"/>
      <c r="G373" s="10"/>
    </row>
    <row r="374" spans="2:7" ht="12.75" hidden="1" customHeight="1" x14ac:dyDescent="0.2">
      <c r="B374" s="10"/>
      <c r="C374" s="10"/>
      <c r="E374" s="10"/>
      <c r="F374" s="10"/>
      <c r="G374" s="10"/>
    </row>
    <row r="375" spans="2:7" ht="12.75" hidden="1" customHeight="1" x14ac:dyDescent="0.2">
      <c r="B375" s="10"/>
      <c r="C375" s="10"/>
      <c r="E375" s="10"/>
      <c r="F375" s="10"/>
      <c r="G375" s="10"/>
    </row>
    <row r="376" spans="2:7" ht="12.75" hidden="1" customHeight="1" x14ac:dyDescent="0.2">
      <c r="B376" s="10"/>
      <c r="C376" s="10"/>
      <c r="E376" s="10"/>
      <c r="F376" s="10"/>
      <c r="G376" s="10"/>
    </row>
    <row r="377" spans="2:7" ht="12.75" hidden="1" customHeight="1" x14ac:dyDescent="0.2">
      <c r="B377" s="10"/>
      <c r="C377" s="10"/>
      <c r="E377" s="10"/>
      <c r="F377" s="10"/>
      <c r="G377" s="10"/>
    </row>
    <row r="378" spans="2:7" ht="12.75" hidden="1" customHeight="1" x14ac:dyDescent="0.2">
      <c r="B378" s="10"/>
      <c r="C378" s="10"/>
      <c r="E378" s="10"/>
      <c r="F378" s="10"/>
      <c r="G378" s="10"/>
    </row>
    <row r="379" spans="2:7" ht="12.75" hidden="1" customHeight="1" x14ac:dyDescent="0.2">
      <c r="B379" s="10"/>
      <c r="C379" s="10"/>
      <c r="E379" s="10"/>
      <c r="F379" s="10"/>
      <c r="G379" s="10"/>
    </row>
    <row r="380" spans="2:7" ht="12.75" hidden="1" customHeight="1" x14ac:dyDescent="0.2">
      <c r="B380" s="10"/>
      <c r="C380" s="10"/>
      <c r="E380" s="10"/>
      <c r="F380" s="10"/>
      <c r="G380" s="10"/>
    </row>
    <row r="381" spans="2:7" ht="12.75" hidden="1" customHeight="1" x14ac:dyDescent="0.2">
      <c r="B381" s="10"/>
      <c r="C381" s="10"/>
      <c r="E381" s="10"/>
      <c r="F381" s="10"/>
      <c r="G381" s="10"/>
    </row>
    <row r="382" spans="2:7" ht="12.75" hidden="1" customHeight="1" x14ac:dyDescent="0.2">
      <c r="B382" s="10"/>
      <c r="C382" s="10"/>
      <c r="E382" s="10"/>
      <c r="F382" s="10"/>
      <c r="G382" s="10"/>
    </row>
    <row r="383" spans="2:7" ht="12.75" hidden="1" customHeight="1" x14ac:dyDescent="0.2">
      <c r="B383" s="10"/>
      <c r="C383" s="10"/>
      <c r="E383" s="10"/>
      <c r="F383" s="10"/>
      <c r="G383" s="10"/>
    </row>
    <row r="384" spans="2:7" ht="12.75" hidden="1" customHeight="1" x14ac:dyDescent="0.2">
      <c r="B384" s="10"/>
      <c r="C384" s="10"/>
      <c r="E384" s="10"/>
      <c r="F384" s="10"/>
      <c r="G384" s="10"/>
    </row>
    <row r="385" spans="2:7" ht="12.75" hidden="1" customHeight="1" x14ac:dyDescent="0.2">
      <c r="B385" s="10"/>
      <c r="C385" s="10"/>
      <c r="E385" s="10"/>
      <c r="F385" s="10"/>
      <c r="G385" s="10"/>
    </row>
    <row r="386" spans="2:7" ht="12.75" hidden="1" customHeight="1" x14ac:dyDescent="0.2">
      <c r="B386" s="10"/>
      <c r="C386" s="10"/>
      <c r="E386" s="10"/>
      <c r="F386" s="10"/>
      <c r="G386" s="10"/>
    </row>
    <row r="387" spans="2:7" ht="12.75" hidden="1" customHeight="1" x14ac:dyDescent="0.2">
      <c r="B387" s="10"/>
      <c r="C387" s="10"/>
      <c r="E387" s="10"/>
      <c r="F387" s="10"/>
      <c r="G387" s="10"/>
    </row>
    <row r="388" spans="2:7" ht="12.75" hidden="1" customHeight="1" x14ac:dyDescent="0.2">
      <c r="B388" s="10"/>
      <c r="C388" s="10"/>
      <c r="E388" s="10"/>
      <c r="F388" s="10"/>
      <c r="G388" s="10"/>
    </row>
    <row r="389" spans="2:7" ht="12.75" hidden="1" customHeight="1" x14ac:dyDescent="0.2">
      <c r="B389" s="10"/>
      <c r="C389" s="10"/>
      <c r="E389" s="10"/>
      <c r="F389" s="10"/>
      <c r="G389" s="10"/>
    </row>
    <row r="390" spans="2:7" ht="12.75" hidden="1" customHeight="1" x14ac:dyDescent="0.2">
      <c r="B390" s="10"/>
      <c r="C390" s="10"/>
      <c r="E390" s="10"/>
      <c r="F390" s="10"/>
      <c r="G390" s="10"/>
    </row>
    <row r="391" spans="2:7" ht="12.75" hidden="1" customHeight="1" x14ac:dyDescent="0.2">
      <c r="B391" s="10"/>
      <c r="C391" s="10"/>
      <c r="E391" s="10"/>
      <c r="F391" s="10"/>
      <c r="G391" s="10"/>
    </row>
    <row r="392" spans="2:7" ht="12.75" hidden="1" customHeight="1" x14ac:dyDescent="0.2">
      <c r="B392" s="10"/>
      <c r="C392" s="10"/>
      <c r="E392" s="10"/>
      <c r="F392" s="10"/>
      <c r="G392" s="10"/>
    </row>
    <row r="393" spans="2:7" ht="12.75" hidden="1" customHeight="1" x14ac:dyDescent="0.2">
      <c r="B393" s="10"/>
      <c r="C393" s="10"/>
      <c r="E393" s="10"/>
      <c r="F393" s="10"/>
      <c r="G393" s="10"/>
    </row>
    <row r="394" spans="2:7" ht="12.75" hidden="1" customHeight="1" x14ac:dyDescent="0.2">
      <c r="B394" s="10"/>
      <c r="C394" s="10"/>
      <c r="E394" s="10"/>
      <c r="F394" s="10"/>
      <c r="G394" s="10"/>
    </row>
    <row r="395" spans="2:7" ht="12.75" hidden="1" customHeight="1" x14ac:dyDescent="0.2">
      <c r="B395" s="10"/>
      <c r="C395" s="10"/>
      <c r="E395" s="10"/>
      <c r="F395" s="10"/>
      <c r="G395" s="10"/>
    </row>
    <row r="396" spans="2:7" ht="12.75" hidden="1" customHeight="1" x14ac:dyDescent="0.2">
      <c r="B396" s="10"/>
      <c r="C396" s="10"/>
      <c r="E396" s="10"/>
      <c r="F396" s="10"/>
      <c r="G396" s="10"/>
    </row>
    <row r="397" spans="2:7" ht="12.75" hidden="1" customHeight="1" x14ac:dyDescent="0.2">
      <c r="B397" s="10"/>
      <c r="C397" s="10"/>
      <c r="E397" s="10"/>
      <c r="F397" s="10"/>
      <c r="G397" s="10"/>
    </row>
    <row r="398" spans="2:7" ht="12.75" hidden="1" customHeight="1" x14ac:dyDescent="0.2">
      <c r="B398" s="10"/>
      <c r="C398" s="10"/>
      <c r="E398" s="10"/>
      <c r="F398" s="10"/>
      <c r="G398" s="10"/>
    </row>
    <row r="399" spans="2:7" ht="12.75" hidden="1" customHeight="1" x14ac:dyDescent="0.2">
      <c r="B399" s="10"/>
      <c r="C399" s="10"/>
      <c r="E399" s="10"/>
      <c r="F399" s="10"/>
      <c r="G399" s="10"/>
    </row>
    <row r="400" spans="2:7" ht="12.75" hidden="1" customHeight="1" x14ac:dyDescent="0.2">
      <c r="B400" s="10"/>
      <c r="C400" s="10"/>
      <c r="E400" s="10"/>
      <c r="F400" s="10"/>
      <c r="G400" s="10"/>
    </row>
    <row r="401" spans="2:7" ht="12.75" hidden="1" customHeight="1" x14ac:dyDescent="0.2">
      <c r="B401" s="10"/>
      <c r="C401" s="10"/>
      <c r="E401" s="10"/>
      <c r="F401" s="10"/>
      <c r="G401" s="10"/>
    </row>
    <row r="402" spans="2:7" ht="12.75" hidden="1" customHeight="1" x14ac:dyDescent="0.2">
      <c r="B402" s="10"/>
      <c r="C402" s="10"/>
      <c r="E402" s="10"/>
      <c r="F402" s="10"/>
      <c r="G402" s="10"/>
    </row>
    <row r="403" spans="2:7" ht="12.75" hidden="1" customHeight="1" x14ac:dyDescent="0.2">
      <c r="B403" s="10"/>
      <c r="C403" s="10"/>
      <c r="E403" s="10"/>
      <c r="F403" s="10"/>
      <c r="G403" s="10"/>
    </row>
    <row r="404" spans="2:7" ht="12.75" hidden="1" customHeight="1" x14ac:dyDescent="0.2">
      <c r="B404" s="10"/>
      <c r="C404" s="10"/>
      <c r="E404" s="10"/>
      <c r="F404" s="10"/>
      <c r="G404" s="10"/>
    </row>
    <row r="405" spans="2:7" ht="12.75" hidden="1" customHeight="1" x14ac:dyDescent="0.2">
      <c r="B405" s="10"/>
      <c r="C405" s="10"/>
      <c r="E405" s="10"/>
      <c r="F405" s="10"/>
      <c r="G405" s="10"/>
    </row>
    <row r="406" spans="2:7" ht="12.75" hidden="1" customHeight="1" x14ac:dyDescent="0.2">
      <c r="B406" s="10"/>
      <c r="C406" s="10"/>
      <c r="E406" s="10"/>
      <c r="F406" s="10"/>
      <c r="G406" s="10"/>
    </row>
    <row r="407" spans="2:7" ht="12.75" hidden="1" customHeight="1" x14ac:dyDescent="0.2">
      <c r="B407" s="10"/>
      <c r="C407" s="10"/>
      <c r="E407" s="10"/>
      <c r="F407" s="10"/>
      <c r="G407" s="10"/>
    </row>
    <row r="408" spans="2:7" ht="12.75" hidden="1" customHeight="1" x14ac:dyDescent="0.2">
      <c r="B408" s="10"/>
      <c r="C408" s="10"/>
      <c r="E408" s="10"/>
      <c r="F408" s="10"/>
      <c r="G408" s="10"/>
    </row>
    <row r="409" spans="2:7" ht="12.75" hidden="1" customHeight="1" x14ac:dyDescent="0.2">
      <c r="B409" s="10"/>
      <c r="C409" s="10"/>
      <c r="E409" s="10"/>
      <c r="F409" s="10"/>
      <c r="G409" s="10"/>
    </row>
    <row r="410" spans="2:7" ht="12.75" hidden="1" customHeight="1" x14ac:dyDescent="0.2">
      <c r="B410" s="10"/>
      <c r="C410" s="10"/>
      <c r="E410" s="10"/>
      <c r="F410" s="10"/>
      <c r="G410" s="10"/>
    </row>
    <row r="411" spans="2:7" ht="12.75" hidden="1" customHeight="1" x14ac:dyDescent="0.2">
      <c r="B411" s="10"/>
      <c r="C411" s="10"/>
      <c r="E411" s="10"/>
      <c r="F411" s="10"/>
      <c r="G411" s="10"/>
    </row>
    <row r="412" spans="2:7" ht="12.75" hidden="1" customHeight="1" x14ac:dyDescent="0.2">
      <c r="B412" s="10"/>
      <c r="C412" s="10"/>
      <c r="E412" s="10"/>
      <c r="F412" s="10"/>
      <c r="G412" s="10"/>
    </row>
    <row r="413" spans="2:7" ht="12.75" hidden="1" customHeight="1" x14ac:dyDescent="0.2">
      <c r="B413" s="10"/>
      <c r="C413" s="10"/>
      <c r="E413" s="10"/>
      <c r="F413" s="10"/>
      <c r="G413" s="10"/>
    </row>
    <row r="414" spans="2:7" ht="12.75" hidden="1" customHeight="1" x14ac:dyDescent="0.2">
      <c r="B414" s="10"/>
      <c r="C414" s="10"/>
      <c r="E414" s="10"/>
      <c r="F414" s="10"/>
      <c r="G414" s="10"/>
    </row>
    <row r="415" spans="2:7" ht="12.75" hidden="1" customHeight="1" x14ac:dyDescent="0.2">
      <c r="B415" s="10"/>
      <c r="C415" s="10"/>
      <c r="E415" s="10"/>
      <c r="F415" s="10"/>
      <c r="G415" s="10"/>
    </row>
    <row r="416" spans="2:7" ht="12.75" hidden="1" customHeight="1" x14ac:dyDescent="0.2">
      <c r="B416" s="10"/>
      <c r="C416" s="10"/>
      <c r="E416" s="10"/>
      <c r="F416" s="10"/>
      <c r="G416" s="10"/>
    </row>
    <row r="417" spans="2:7" ht="12.75" hidden="1" customHeight="1" x14ac:dyDescent="0.2">
      <c r="B417" s="10"/>
      <c r="C417" s="10"/>
      <c r="E417" s="10"/>
      <c r="F417" s="10"/>
      <c r="G417" s="10"/>
    </row>
    <row r="418" spans="2:7" ht="12.75" hidden="1" customHeight="1" x14ac:dyDescent="0.2">
      <c r="B418" s="10"/>
      <c r="C418" s="10"/>
      <c r="E418" s="10"/>
      <c r="F418" s="10"/>
      <c r="G418" s="10"/>
    </row>
    <row r="419" spans="2:7" ht="12.75" hidden="1" customHeight="1" x14ac:dyDescent="0.2">
      <c r="B419" s="10"/>
      <c r="C419" s="10"/>
      <c r="E419" s="10"/>
      <c r="F419" s="10"/>
      <c r="G419" s="10"/>
    </row>
    <row r="420" spans="2:7" ht="12.75" hidden="1" customHeight="1" x14ac:dyDescent="0.2">
      <c r="B420" s="10"/>
      <c r="C420" s="10"/>
      <c r="E420" s="10"/>
      <c r="F420" s="10"/>
      <c r="G420" s="10"/>
    </row>
    <row r="421" spans="2:7" ht="12.75" hidden="1" customHeight="1" x14ac:dyDescent="0.2">
      <c r="B421" s="10"/>
      <c r="C421" s="10"/>
      <c r="E421" s="10"/>
      <c r="F421" s="10"/>
      <c r="G421" s="10"/>
    </row>
    <row r="422" spans="2:7" ht="12.75" hidden="1" customHeight="1" x14ac:dyDescent="0.2">
      <c r="B422" s="10"/>
      <c r="C422" s="10"/>
      <c r="E422" s="10"/>
      <c r="F422" s="10"/>
      <c r="G422" s="10"/>
    </row>
    <row r="423" spans="2:7" ht="12.75" hidden="1" customHeight="1" x14ac:dyDescent="0.2">
      <c r="B423" s="10"/>
      <c r="C423" s="10"/>
      <c r="E423" s="10"/>
      <c r="F423" s="10"/>
      <c r="G423" s="10"/>
    </row>
    <row r="424" spans="2:7" ht="12.75" hidden="1" customHeight="1" x14ac:dyDescent="0.2">
      <c r="B424" s="10"/>
      <c r="C424" s="10"/>
      <c r="E424" s="10"/>
      <c r="F424" s="10"/>
      <c r="G424" s="10"/>
    </row>
    <row r="425" spans="2:7" ht="12.75" hidden="1" customHeight="1" x14ac:dyDescent="0.2">
      <c r="B425" s="10"/>
      <c r="C425" s="10"/>
      <c r="E425" s="10"/>
      <c r="F425" s="10"/>
      <c r="G425" s="10"/>
    </row>
    <row r="426" spans="2:7" ht="12.75" hidden="1" customHeight="1" x14ac:dyDescent="0.2">
      <c r="B426" s="10"/>
      <c r="C426" s="10"/>
      <c r="E426" s="10"/>
      <c r="F426" s="10"/>
      <c r="G426" s="10"/>
    </row>
    <row r="427" spans="2:7" ht="12.75" hidden="1" customHeight="1" x14ac:dyDescent="0.2">
      <c r="B427" s="10"/>
      <c r="C427" s="10"/>
      <c r="E427" s="10"/>
      <c r="F427" s="10"/>
      <c r="G427" s="10"/>
    </row>
    <row r="428" spans="2:7" ht="12.75" hidden="1" customHeight="1" x14ac:dyDescent="0.2">
      <c r="B428" s="10"/>
      <c r="C428" s="10"/>
      <c r="E428" s="10"/>
      <c r="F428" s="10"/>
      <c r="G428" s="10"/>
    </row>
    <row r="429" spans="2:7" ht="12.75" hidden="1" customHeight="1" x14ac:dyDescent="0.2">
      <c r="B429" s="10"/>
      <c r="C429" s="10"/>
      <c r="E429" s="10"/>
      <c r="F429" s="10"/>
      <c r="G429" s="10"/>
    </row>
    <row r="430" spans="2:7" ht="12.75" hidden="1" customHeight="1" x14ac:dyDescent="0.2">
      <c r="B430" s="10"/>
      <c r="C430" s="10"/>
      <c r="E430" s="10"/>
      <c r="F430" s="10"/>
      <c r="G430" s="10"/>
    </row>
    <row r="431" spans="2:7" ht="12.75" hidden="1" customHeight="1" x14ac:dyDescent="0.2">
      <c r="B431" s="10"/>
      <c r="C431" s="10"/>
      <c r="E431" s="10"/>
      <c r="F431" s="10"/>
      <c r="G431" s="10"/>
    </row>
    <row r="432" spans="2:7" ht="12.75" hidden="1" customHeight="1" x14ac:dyDescent="0.2">
      <c r="B432" s="10"/>
      <c r="C432" s="10"/>
      <c r="E432" s="10"/>
      <c r="F432" s="10"/>
      <c r="G432" s="10"/>
    </row>
    <row r="433" spans="2:7" ht="12.75" hidden="1" customHeight="1" x14ac:dyDescent="0.2">
      <c r="B433" s="10"/>
      <c r="C433" s="10"/>
      <c r="E433" s="10"/>
      <c r="F433" s="10"/>
      <c r="G433" s="10"/>
    </row>
    <row r="434" spans="2:7" ht="12.75" hidden="1" customHeight="1" x14ac:dyDescent="0.2">
      <c r="B434" s="10"/>
      <c r="C434" s="10"/>
      <c r="E434" s="10"/>
      <c r="F434" s="10"/>
      <c r="G434" s="10"/>
    </row>
    <row r="435" spans="2:7" ht="12.75" hidden="1" customHeight="1" x14ac:dyDescent="0.2">
      <c r="B435" s="10"/>
      <c r="C435" s="10"/>
      <c r="E435" s="10"/>
      <c r="F435" s="10"/>
      <c r="G435" s="10"/>
    </row>
    <row r="436" spans="2:7" ht="12.75" hidden="1" customHeight="1" x14ac:dyDescent="0.2">
      <c r="B436" s="10"/>
      <c r="C436" s="10"/>
      <c r="E436" s="10"/>
      <c r="F436" s="10"/>
      <c r="G436" s="10"/>
    </row>
    <row r="437" spans="2:7" ht="12.75" hidden="1" customHeight="1" x14ac:dyDescent="0.2">
      <c r="B437" s="10"/>
      <c r="C437" s="10"/>
      <c r="E437" s="10"/>
      <c r="F437" s="10"/>
      <c r="G437" s="10"/>
    </row>
    <row r="438" spans="2:7" ht="12.75" hidden="1" customHeight="1" x14ac:dyDescent="0.2">
      <c r="B438" s="10"/>
      <c r="C438" s="10"/>
      <c r="E438" s="10"/>
      <c r="F438" s="10"/>
      <c r="G438" s="10"/>
    </row>
    <row r="439" spans="2:7" ht="12.75" hidden="1" customHeight="1" x14ac:dyDescent="0.2">
      <c r="B439" s="10"/>
      <c r="C439" s="10"/>
      <c r="E439" s="10"/>
      <c r="F439" s="10"/>
      <c r="G439" s="10"/>
    </row>
    <row r="440" spans="2:7" ht="12.75" hidden="1" customHeight="1" x14ac:dyDescent="0.2">
      <c r="B440" s="10"/>
      <c r="C440" s="10"/>
      <c r="E440" s="10"/>
      <c r="F440" s="10"/>
      <c r="G440" s="10"/>
    </row>
    <row r="441" spans="2:7" ht="12.75" hidden="1" customHeight="1" x14ac:dyDescent="0.2">
      <c r="B441" s="10"/>
      <c r="C441" s="10"/>
      <c r="E441" s="10"/>
      <c r="F441" s="10"/>
      <c r="G441" s="10"/>
    </row>
    <row r="442" spans="2:7" ht="12.75" hidden="1" customHeight="1" x14ac:dyDescent="0.2">
      <c r="B442" s="10"/>
      <c r="C442" s="10"/>
      <c r="E442" s="10"/>
      <c r="F442" s="10"/>
      <c r="G442" s="10"/>
    </row>
    <row r="443" spans="2:7" ht="12.75" hidden="1" customHeight="1" x14ac:dyDescent="0.2">
      <c r="B443" s="10"/>
      <c r="C443" s="10"/>
      <c r="E443" s="10"/>
      <c r="F443" s="10"/>
      <c r="G443" s="10"/>
    </row>
    <row r="444" spans="2:7" ht="12.75" hidden="1" customHeight="1" x14ac:dyDescent="0.2">
      <c r="B444" s="10"/>
      <c r="C444" s="10"/>
      <c r="E444" s="10"/>
      <c r="F444" s="10"/>
      <c r="G444" s="10"/>
    </row>
    <row r="445" spans="2:7" ht="12.75" hidden="1" customHeight="1" x14ac:dyDescent="0.2">
      <c r="B445" s="10"/>
      <c r="C445" s="10"/>
      <c r="E445" s="10"/>
      <c r="F445" s="10"/>
      <c r="G445" s="10"/>
    </row>
    <row r="446" spans="2:7" ht="12.75" hidden="1" customHeight="1" x14ac:dyDescent="0.2">
      <c r="B446" s="10"/>
      <c r="C446" s="10"/>
      <c r="E446" s="10"/>
      <c r="F446" s="10"/>
      <c r="G446" s="10"/>
    </row>
    <row r="447" spans="2:7" ht="12.75" hidden="1" customHeight="1" x14ac:dyDescent="0.2">
      <c r="B447" s="10"/>
      <c r="C447" s="10"/>
      <c r="E447" s="10"/>
      <c r="F447" s="10"/>
      <c r="G447" s="10"/>
    </row>
    <row r="448" spans="2:7" ht="12.75" hidden="1" customHeight="1" x14ac:dyDescent="0.2">
      <c r="B448" s="10"/>
      <c r="C448" s="10"/>
      <c r="E448" s="10"/>
      <c r="F448" s="10"/>
      <c r="G448" s="10"/>
    </row>
    <row r="449" spans="2:7" ht="12.75" hidden="1" customHeight="1" x14ac:dyDescent="0.2">
      <c r="B449" s="10"/>
      <c r="C449" s="10"/>
      <c r="E449" s="10"/>
      <c r="F449" s="10"/>
      <c r="G449" s="10"/>
    </row>
    <row r="450" spans="2:7" ht="12.75" hidden="1" customHeight="1" x14ac:dyDescent="0.2">
      <c r="B450" s="10"/>
      <c r="C450" s="10"/>
      <c r="E450" s="10"/>
      <c r="F450" s="10"/>
      <c r="G450" s="10"/>
    </row>
    <row r="451" spans="2:7" ht="12.75" hidden="1" customHeight="1" x14ac:dyDescent="0.2">
      <c r="B451" s="10"/>
      <c r="C451" s="10"/>
      <c r="E451" s="10"/>
      <c r="F451" s="10"/>
      <c r="G451" s="10"/>
    </row>
    <row r="452" spans="2:7" ht="12.75" hidden="1" customHeight="1" x14ac:dyDescent="0.2">
      <c r="B452" s="10"/>
      <c r="C452" s="10"/>
      <c r="E452" s="10"/>
      <c r="F452" s="10"/>
      <c r="G452" s="10"/>
    </row>
    <row r="453" spans="2:7" ht="12.75" hidden="1" customHeight="1" x14ac:dyDescent="0.2">
      <c r="B453" s="10"/>
      <c r="C453" s="10"/>
      <c r="E453" s="10"/>
      <c r="F453" s="10"/>
      <c r="G453" s="10"/>
    </row>
    <row r="454" spans="2:7" ht="12.75" hidden="1" customHeight="1" x14ac:dyDescent="0.2">
      <c r="B454" s="10"/>
      <c r="C454" s="10"/>
      <c r="E454" s="10"/>
      <c r="F454" s="10"/>
      <c r="G454" s="10"/>
    </row>
    <row r="455" spans="2:7" ht="12.75" hidden="1" customHeight="1" x14ac:dyDescent="0.2">
      <c r="B455" s="10"/>
      <c r="C455" s="10"/>
      <c r="E455" s="10"/>
      <c r="F455" s="10"/>
      <c r="G455" s="10"/>
    </row>
    <row r="456" spans="2:7" ht="12.75" hidden="1" customHeight="1" x14ac:dyDescent="0.2">
      <c r="B456" s="10"/>
      <c r="C456" s="10"/>
      <c r="E456" s="10"/>
      <c r="F456" s="10"/>
      <c r="G456" s="10"/>
    </row>
    <row r="457" spans="2:7" ht="12.75" hidden="1" customHeight="1" x14ac:dyDescent="0.2">
      <c r="B457" s="10"/>
      <c r="C457" s="10"/>
      <c r="E457" s="10"/>
      <c r="F457" s="10"/>
      <c r="G457" s="10"/>
    </row>
    <row r="458" spans="2:7" ht="12.75" hidden="1" customHeight="1" x14ac:dyDescent="0.2">
      <c r="B458" s="10"/>
      <c r="C458" s="10"/>
      <c r="E458" s="10"/>
      <c r="F458" s="10"/>
      <c r="G458" s="10"/>
    </row>
    <row r="459" spans="2:7" ht="12.75" hidden="1" customHeight="1" x14ac:dyDescent="0.2">
      <c r="B459" s="10"/>
      <c r="C459" s="10"/>
      <c r="E459" s="10"/>
      <c r="F459" s="10"/>
      <c r="G459" s="10"/>
    </row>
    <row r="460" spans="2:7" ht="12.75" hidden="1" customHeight="1" x14ac:dyDescent="0.2">
      <c r="B460" s="10"/>
      <c r="C460" s="10"/>
      <c r="E460" s="10"/>
      <c r="F460" s="10"/>
      <c r="G460" s="10"/>
    </row>
    <row r="461" spans="2:7" ht="12.75" hidden="1" customHeight="1" x14ac:dyDescent="0.2">
      <c r="B461" s="10"/>
      <c r="C461" s="10"/>
      <c r="E461" s="10"/>
      <c r="F461" s="10"/>
      <c r="G461" s="10"/>
    </row>
    <row r="462" spans="2:7" ht="12.75" hidden="1" customHeight="1" x14ac:dyDescent="0.2">
      <c r="B462" s="10"/>
      <c r="C462" s="10"/>
      <c r="E462" s="10"/>
      <c r="F462" s="10"/>
      <c r="G462" s="10"/>
    </row>
    <row r="463" spans="2:7" ht="12.75" hidden="1" customHeight="1" x14ac:dyDescent="0.2">
      <c r="B463" s="10"/>
      <c r="C463" s="10"/>
      <c r="E463" s="10"/>
      <c r="F463" s="10"/>
      <c r="G463" s="10"/>
    </row>
    <row r="464" spans="2:7" ht="12.75" hidden="1" customHeight="1" x14ac:dyDescent="0.2">
      <c r="B464" s="10"/>
      <c r="C464" s="10"/>
      <c r="E464" s="10"/>
      <c r="F464" s="10"/>
      <c r="G464" s="10"/>
    </row>
    <row r="465" spans="2:7" ht="12.75" hidden="1" customHeight="1" x14ac:dyDescent="0.2">
      <c r="B465" s="10"/>
      <c r="C465" s="10"/>
      <c r="E465" s="10"/>
      <c r="F465" s="10"/>
      <c r="G465" s="10"/>
    </row>
    <row r="466" spans="2:7" ht="12.75" hidden="1" customHeight="1" x14ac:dyDescent="0.2">
      <c r="B466" s="10"/>
      <c r="C466" s="10"/>
      <c r="E466" s="10"/>
      <c r="F466" s="10"/>
      <c r="G466" s="10"/>
    </row>
    <row r="467" spans="2:7" ht="12.75" hidden="1" customHeight="1" x14ac:dyDescent="0.2">
      <c r="B467" s="10"/>
      <c r="C467" s="10"/>
      <c r="E467" s="10"/>
      <c r="F467" s="10"/>
      <c r="G467" s="10"/>
    </row>
    <row r="468" spans="2:7" ht="12.75" hidden="1" customHeight="1" x14ac:dyDescent="0.2">
      <c r="B468" s="10"/>
      <c r="C468" s="10"/>
      <c r="E468" s="10"/>
      <c r="F468" s="10"/>
      <c r="G468" s="10"/>
    </row>
    <row r="469" spans="2:7" ht="12.75" hidden="1" customHeight="1" x14ac:dyDescent="0.2">
      <c r="B469" s="10"/>
      <c r="C469" s="10"/>
      <c r="E469" s="10"/>
      <c r="F469" s="10"/>
      <c r="G469" s="10"/>
    </row>
    <row r="470" spans="2:7" ht="12.75" hidden="1" customHeight="1" x14ac:dyDescent="0.2">
      <c r="B470" s="10"/>
      <c r="C470" s="10"/>
      <c r="E470" s="10"/>
      <c r="F470" s="10"/>
      <c r="G470" s="10"/>
    </row>
    <row r="471" spans="2:7" ht="12.75" hidden="1" customHeight="1" x14ac:dyDescent="0.2">
      <c r="B471" s="10"/>
      <c r="C471" s="10"/>
      <c r="E471" s="10"/>
      <c r="F471" s="10"/>
      <c r="G471" s="10"/>
    </row>
    <row r="472" spans="2:7" ht="12.75" hidden="1" customHeight="1" x14ac:dyDescent="0.2">
      <c r="B472" s="10"/>
      <c r="C472" s="10"/>
      <c r="E472" s="10"/>
      <c r="F472" s="10"/>
      <c r="G472" s="10"/>
    </row>
    <row r="473" spans="2:7" ht="12.75" hidden="1" customHeight="1" x14ac:dyDescent="0.2">
      <c r="B473" s="10"/>
      <c r="C473" s="10"/>
      <c r="E473" s="10"/>
      <c r="F473" s="10"/>
      <c r="G473" s="10"/>
    </row>
    <row r="474" spans="2:7" ht="12.75" hidden="1" customHeight="1" x14ac:dyDescent="0.2">
      <c r="B474" s="10"/>
      <c r="C474" s="10"/>
      <c r="E474" s="10"/>
      <c r="F474" s="10"/>
      <c r="G474" s="10"/>
    </row>
    <row r="475" spans="2:7" ht="12.75" hidden="1" customHeight="1" x14ac:dyDescent="0.2">
      <c r="B475" s="10"/>
      <c r="C475" s="10"/>
      <c r="E475" s="10"/>
      <c r="F475" s="10"/>
      <c r="G475" s="10"/>
    </row>
    <row r="476" spans="2:7" ht="12.75" hidden="1" customHeight="1" x14ac:dyDescent="0.2">
      <c r="B476" s="10"/>
      <c r="C476" s="10"/>
      <c r="E476" s="10"/>
      <c r="F476" s="10"/>
      <c r="G476" s="10"/>
    </row>
    <row r="477" spans="2:7" ht="12.75" hidden="1" customHeight="1" x14ac:dyDescent="0.2">
      <c r="B477" s="10"/>
      <c r="C477" s="10"/>
      <c r="E477" s="10"/>
      <c r="F477" s="10"/>
      <c r="G477" s="10"/>
    </row>
    <row r="478" spans="2:7" ht="12.75" hidden="1" customHeight="1" x14ac:dyDescent="0.2">
      <c r="B478" s="10"/>
      <c r="C478" s="10"/>
      <c r="E478" s="10"/>
      <c r="F478" s="10"/>
      <c r="G478" s="10"/>
    </row>
    <row r="479" spans="2:7" ht="12.75" hidden="1" customHeight="1" x14ac:dyDescent="0.2">
      <c r="B479" s="10"/>
      <c r="C479" s="10"/>
      <c r="E479" s="10"/>
      <c r="F479" s="10"/>
      <c r="G479" s="10"/>
    </row>
    <row r="480" spans="2:7" ht="12.75" hidden="1" customHeight="1" x14ac:dyDescent="0.2">
      <c r="B480" s="10"/>
      <c r="C480" s="10"/>
      <c r="E480" s="10"/>
      <c r="F480" s="10"/>
      <c r="G480" s="10"/>
    </row>
    <row r="481" spans="2:7" ht="12.75" hidden="1" customHeight="1" x14ac:dyDescent="0.2">
      <c r="B481" s="10"/>
      <c r="C481" s="10"/>
      <c r="E481" s="10"/>
      <c r="F481" s="10"/>
      <c r="G481" s="10"/>
    </row>
    <row r="482" spans="2:7" ht="12.75" hidden="1" customHeight="1" x14ac:dyDescent="0.2">
      <c r="B482" s="10"/>
      <c r="C482" s="10"/>
      <c r="E482" s="10"/>
      <c r="F482" s="10"/>
      <c r="G482" s="10"/>
    </row>
    <row r="483" spans="2:7" ht="12.75" hidden="1" customHeight="1" x14ac:dyDescent="0.2">
      <c r="B483" s="10"/>
      <c r="C483" s="10"/>
      <c r="E483" s="10"/>
      <c r="F483" s="10"/>
      <c r="G483" s="10"/>
    </row>
    <row r="484" spans="2:7" ht="12.75" hidden="1" customHeight="1" x14ac:dyDescent="0.2">
      <c r="B484" s="10"/>
      <c r="C484" s="10"/>
      <c r="E484" s="10"/>
      <c r="F484" s="10"/>
      <c r="G484" s="10"/>
    </row>
    <row r="485" spans="2:7" ht="12.75" hidden="1" customHeight="1" x14ac:dyDescent="0.2">
      <c r="B485" s="10"/>
      <c r="C485" s="10"/>
      <c r="E485" s="10"/>
      <c r="F485" s="10"/>
      <c r="G485" s="10"/>
    </row>
    <row r="486" spans="2:7" ht="12.75" hidden="1" customHeight="1" x14ac:dyDescent="0.2">
      <c r="B486" s="10"/>
      <c r="C486" s="10"/>
      <c r="E486" s="10"/>
      <c r="F486" s="10"/>
      <c r="G486" s="10"/>
    </row>
    <row r="487" spans="2:7" ht="12.75" hidden="1" customHeight="1" x14ac:dyDescent="0.2">
      <c r="B487" s="10"/>
      <c r="C487" s="10"/>
      <c r="E487" s="10"/>
      <c r="F487" s="10"/>
      <c r="G487" s="10"/>
    </row>
    <row r="488" spans="2:7" ht="12.75" hidden="1" customHeight="1" x14ac:dyDescent="0.2">
      <c r="B488" s="10"/>
      <c r="C488" s="10"/>
      <c r="E488" s="10"/>
      <c r="F488" s="10"/>
      <c r="G488" s="10"/>
    </row>
    <row r="489" spans="2:7" ht="12.75" hidden="1" customHeight="1" x14ac:dyDescent="0.2">
      <c r="B489" s="10"/>
      <c r="C489" s="10"/>
      <c r="E489" s="10"/>
      <c r="F489" s="10"/>
      <c r="G489" s="10"/>
    </row>
    <row r="490" spans="2:7" ht="12.75" hidden="1" customHeight="1" x14ac:dyDescent="0.2">
      <c r="B490" s="10"/>
      <c r="C490" s="10"/>
      <c r="E490" s="10"/>
      <c r="F490" s="10"/>
      <c r="G490" s="10"/>
    </row>
    <row r="491" spans="2:7" ht="12.75" hidden="1" customHeight="1" x14ac:dyDescent="0.2">
      <c r="B491" s="10"/>
      <c r="C491" s="10"/>
      <c r="E491" s="10"/>
      <c r="F491" s="10"/>
      <c r="G491" s="10"/>
    </row>
    <row r="492" spans="2:7" ht="12.75" hidden="1" customHeight="1" x14ac:dyDescent="0.2">
      <c r="B492" s="10"/>
      <c r="C492" s="10"/>
      <c r="E492" s="10"/>
      <c r="F492" s="10"/>
      <c r="G492" s="10"/>
    </row>
    <row r="493" spans="2:7" ht="12.75" hidden="1" customHeight="1" x14ac:dyDescent="0.2">
      <c r="B493" s="10"/>
      <c r="C493" s="10"/>
      <c r="E493" s="10"/>
      <c r="F493" s="10"/>
      <c r="G493" s="10"/>
    </row>
    <row r="494" spans="2:7" ht="12.75" hidden="1" customHeight="1" x14ac:dyDescent="0.2">
      <c r="B494" s="10"/>
      <c r="C494" s="10"/>
      <c r="E494" s="10"/>
      <c r="F494" s="10"/>
      <c r="G494" s="10"/>
    </row>
    <row r="495" spans="2:7" ht="12.75" hidden="1" customHeight="1" x14ac:dyDescent="0.2">
      <c r="B495" s="10"/>
      <c r="C495" s="10"/>
      <c r="E495" s="10"/>
      <c r="F495" s="10"/>
      <c r="G495" s="10"/>
    </row>
    <row r="496" spans="2:7" ht="12.75" hidden="1" customHeight="1" x14ac:dyDescent="0.2">
      <c r="B496" s="10"/>
      <c r="C496" s="10"/>
      <c r="E496" s="10"/>
      <c r="F496" s="10"/>
      <c r="G496" s="10"/>
    </row>
    <row r="497" spans="2:7" ht="12.75" hidden="1" customHeight="1" x14ac:dyDescent="0.2">
      <c r="B497" s="10"/>
      <c r="C497" s="10"/>
      <c r="E497" s="10"/>
      <c r="F497" s="10"/>
      <c r="G497" s="10"/>
    </row>
    <row r="498" spans="2:7" ht="12.75" hidden="1" customHeight="1" x14ac:dyDescent="0.2">
      <c r="B498" s="10"/>
      <c r="C498" s="10"/>
      <c r="E498" s="10"/>
      <c r="F498" s="10"/>
      <c r="G498" s="10"/>
    </row>
    <row r="499" spans="2:7" ht="12.75" hidden="1" customHeight="1" x14ac:dyDescent="0.2">
      <c r="B499" s="10"/>
      <c r="C499" s="10"/>
      <c r="E499" s="10"/>
      <c r="F499" s="10"/>
      <c r="G499" s="10"/>
    </row>
    <row r="500" spans="2:7" ht="12.75" hidden="1" customHeight="1" x14ac:dyDescent="0.2">
      <c r="B500" s="10"/>
      <c r="C500" s="10"/>
      <c r="E500" s="10"/>
      <c r="F500" s="10"/>
      <c r="G500" s="10"/>
    </row>
    <row r="501" spans="2:7" ht="12.75" hidden="1" customHeight="1" x14ac:dyDescent="0.2">
      <c r="B501" s="10"/>
      <c r="C501" s="10"/>
      <c r="E501" s="10"/>
      <c r="F501" s="10"/>
      <c r="G501" s="10"/>
    </row>
    <row r="502" spans="2:7" ht="12.75" hidden="1" customHeight="1" x14ac:dyDescent="0.2">
      <c r="B502" s="10"/>
      <c r="C502" s="10"/>
      <c r="E502" s="10"/>
      <c r="F502" s="10"/>
      <c r="G502" s="10"/>
    </row>
    <row r="503" spans="2:7" ht="12.75" hidden="1" customHeight="1" x14ac:dyDescent="0.2">
      <c r="B503" s="10"/>
      <c r="C503" s="10"/>
      <c r="E503" s="10"/>
      <c r="F503" s="10"/>
      <c r="G503" s="10"/>
    </row>
    <row r="504" spans="2:7" ht="12.75" hidden="1" customHeight="1" x14ac:dyDescent="0.2">
      <c r="B504" s="10"/>
      <c r="C504" s="10"/>
      <c r="E504" s="10"/>
      <c r="F504" s="10"/>
      <c r="G504" s="10"/>
    </row>
    <row r="505" spans="2:7" ht="12.75" hidden="1" customHeight="1" x14ac:dyDescent="0.2">
      <c r="B505" s="10"/>
      <c r="C505" s="10"/>
      <c r="E505" s="10"/>
      <c r="F505" s="10"/>
      <c r="G505" s="10"/>
    </row>
    <row r="506" spans="2:7" ht="12.75" hidden="1" customHeight="1" x14ac:dyDescent="0.2">
      <c r="B506" s="10"/>
      <c r="C506" s="10"/>
      <c r="E506" s="10"/>
      <c r="F506" s="10"/>
      <c r="G506" s="10"/>
    </row>
    <row r="507" spans="2:7" ht="12.75" hidden="1" customHeight="1" x14ac:dyDescent="0.2">
      <c r="B507" s="10"/>
      <c r="C507" s="10"/>
      <c r="E507" s="10"/>
      <c r="F507" s="10"/>
      <c r="G507" s="10"/>
    </row>
    <row r="508" spans="2:7" ht="12.75" hidden="1" customHeight="1" x14ac:dyDescent="0.2">
      <c r="B508" s="10"/>
      <c r="C508" s="10"/>
      <c r="E508" s="10"/>
      <c r="F508" s="10"/>
      <c r="G508" s="10"/>
    </row>
    <row r="509" spans="2:7" ht="12.75" hidden="1" customHeight="1" x14ac:dyDescent="0.2">
      <c r="B509" s="10"/>
      <c r="C509" s="10"/>
      <c r="E509" s="10"/>
      <c r="F509" s="10"/>
      <c r="G509" s="10"/>
    </row>
    <row r="510" spans="2:7" ht="12.75" hidden="1" customHeight="1" x14ac:dyDescent="0.2">
      <c r="B510" s="10"/>
      <c r="C510" s="10"/>
      <c r="E510" s="10"/>
      <c r="F510" s="10"/>
      <c r="G510" s="10"/>
    </row>
    <row r="511" spans="2:7" ht="12.75" hidden="1" customHeight="1" x14ac:dyDescent="0.2">
      <c r="B511" s="10"/>
      <c r="C511" s="10"/>
      <c r="E511" s="10"/>
      <c r="F511" s="10"/>
      <c r="G511" s="10"/>
    </row>
    <row r="512" spans="2:7" ht="12.75" hidden="1" customHeight="1" x14ac:dyDescent="0.2">
      <c r="B512" s="10"/>
      <c r="C512" s="10"/>
      <c r="E512" s="10"/>
      <c r="F512" s="10"/>
      <c r="G512" s="10"/>
    </row>
    <row r="513" spans="2:7" ht="12.75" hidden="1" customHeight="1" x14ac:dyDescent="0.2">
      <c r="B513" s="10"/>
      <c r="C513" s="10"/>
      <c r="E513" s="10"/>
      <c r="F513" s="10"/>
      <c r="G513" s="10"/>
    </row>
    <row r="514" spans="2:7" ht="12.75" hidden="1" customHeight="1" x14ac:dyDescent="0.2">
      <c r="B514" s="10"/>
      <c r="C514" s="10"/>
      <c r="E514" s="10"/>
      <c r="F514" s="10"/>
      <c r="G514" s="10"/>
    </row>
    <row r="515" spans="2:7" ht="12.75" hidden="1" customHeight="1" x14ac:dyDescent="0.2">
      <c r="B515" s="10"/>
      <c r="C515" s="10"/>
      <c r="E515" s="10"/>
      <c r="F515" s="10"/>
      <c r="G515" s="10"/>
    </row>
    <row r="516" spans="2:7" ht="12.75" hidden="1" customHeight="1" x14ac:dyDescent="0.2">
      <c r="B516" s="10"/>
      <c r="C516" s="10"/>
      <c r="E516" s="10"/>
      <c r="F516" s="10"/>
      <c r="G516" s="10"/>
    </row>
    <row r="517" spans="2:7" ht="12.75" hidden="1" customHeight="1" x14ac:dyDescent="0.2">
      <c r="B517" s="10"/>
      <c r="C517" s="10"/>
      <c r="E517" s="10"/>
      <c r="F517" s="10"/>
      <c r="G517" s="10"/>
    </row>
    <row r="518" spans="2:7" ht="12.75" hidden="1" customHeight="1" x14ac:dyDescent="0.2">
      <c r="B518" s="10"/>
      <c r="C518" s="10"/>
      <c r="E518" s="10"/>
      <c r="F518" s="10"/>
      <c r="G518" s="10"/>
    </row>
    <row r="519" spans="2:7" ht="12.75" hidden="1" customHeight="1" x14ac:dyDescent="0.2">
      <c r="B519" s="10"/>
      <c r="C519" s="10"/>
      <c r="E519" s="10"/>
      <c r="F519" s="10"/>
      <c r="G519" s="10"/>
    </row>
    <row r="520" spans="2:7" ht="12.75" hidden="1" customHeight="1" x14ac:dyDescent="0.2">
      <c r="B520" s="10"/>
      <c r="C520" s="10"/>
      <c r="E520" s="10"/>
      <c r="F520" s="10"/>
      <c r="G520" s="10"/>
    </row>
    <row r="521" spans="2:7" ht="12.75" hidden="1" customHeight="1" x14ac:dyDescent="0.2">
      <c r="B521" s="10"/>
      <c r="C521" s="10"/>
      <c r="E521" s="10"/>
      <c r="F521" s="10"/>
      <c r="G521" s="10"/>
    </row>
    <row r="522" spans="2:7" ht="12.75" hidden="1" customHeight="1" x14ac:dyDescent="0.2">
      <c r="B522" s="10"/>
      <c r="C522" s="10"/>
      <c r="E522" s="10"/>
      <c r="F522" s="10"/>
      <c r="G522" s="10"/>
    </row>
    <row r="523" spans="2:7" ht="12.75" hidden="1" customHeight="1" x14ac:dyDescent="0.2">
      <c r="B523" s="10"/>
      <c r="C523" s="10"/>
      <c r="E523" s="10"/>
      <c r="F523" s="10"/>
      <c r="G523" s="10"/>
    </row>
    <row r="524" spans="2:7" ht="12.75" hidden="1" customHeight="1" x14ac:dyDescent="0.2">
      <c r="B524" s="10"/>
      <c r="C524" s="10"/>
      <c r="E524" s="10"/>
      <c r="F524" s="10"/>
      <c r="G524" s="10"/>
    </row>
    <row r="525" spans="2:7" ht="12.75" hidden="1" customHeight="1" x14ac:dyDescent="0.2">
      <c r="B525" s="10"/>
      <c r="C525" s="10"/>
      <c r="E525" s="10"/>
      <c r="F525" s="10"/>
      <c r="G525" s="10"/>
    </row>
    <row r="526" spans="2:7" ht="12.75" hidden="1" customHeight="1" x14ac:dyDescent="0.2">
      <c r="B526" s="10"/>
      <c r="C526" s="10"/>
      <c r="E526" s="10"/>
      <c r="F526" s="10"/>
      <c r="G526" s="10"/>
    </row>
    <row r="527" spans="2:7" ht="12.75" hidden="1" customHeight="1" x14ac:dyDescent="0.2">
      <c r="B527" s="10"/>
      <c r="C527" s="10"/>
      <c r="E527" s="10"/>
      <c r="F527" s="10"/>
      <c r="G527" s="10"/>
    </row>
    <row r="528" spans="2:7" ht="12.75" hidden="1" customHeight="1" x14ac:dyDescent="0.2">
      <c r="B528" s="10"/>
      <c r="C528" s="10"/>
      <c r="E528" s="10"/>
      <c r="F528" s="10"/>
      <c r="G528" s="10"/>
    </row>
    <row r="529" spans="2:7" ht="12.75" hidden="1" customHeight="1" x14ac:dyDescent="0.2">
      <c r="B529" s="10"/>
      <c r="C529" s="10"/>
      <c r="E529" s="10"/>
      <c r="F529" s="10"/>
      <c r="G529" s="10"/>
    </row>
    <row r="530" spans="2:7" ht="12.75" hidden="1" customHeight="1" x14ac:dyDescent="0.2">
      <c r="B530" s="10"/>
      <c r="C530" s="10"/>
      <c r="E530" s="10"/>
      <c r="F530" s="10"/>
      <c r="G530" s="10"/>
    </row>
    <row r="531" spans="2:7" ht="12.75" hidden="1" customHeight="1" x14ac:dyDescent="0.2">
      <c r="B531" s="10"/>
      <c r="C531" s="10"/>
      <c r="E531" s="10"/>
      <c r="F531" s="10"/>
      <c r="G531" s="10"/>
    </row>
    <row r="532" spans="2:7" ht="12.75" hidden="1" customHeight="1" x14ac:dyDescent="0.2">
      <c r="B532" s="10"/>
      <c r="C532" s="10"/>
      <c r="E532" s="10"/>
      <c r="F532" s="10"/>
      <c r="G532" s="10"/>
    </row>
    <row r="533" spans="2:7" ht="12.75" hidden="1" customHeight="1" x14ac:dyDescent="0.2">
      <c r="B533" s="10"/>
      <c r="C533" s="10"/>
      <c r="E533" s="10"/>
      <c r="F533" s="10"/>
      <c r="G533" s="10"/>
    </row>
    <row r="534" spans="2:7" ht="12.75" hidden="1" customHeight="1" x14ac:dyDescent="0.2">
      <c r="B534" s="10"/>
      <c r="C534" s="10"/>
      <c r="E534" s="10"/>
      <c r="F534" s="10"/>
      <c r="G534" s="10"/>
    </row>
    <row r="535" spans="2:7" ht="12.75" hidden="1" customHeight="1" x14ac:dyDescent="0.2">
      <c r="B535" s="10"/>
      <c r="C535" s="10"/>
      <c r="E535" s="10"/>
      <c r="F535" s="10"/>
      <c r="G535" s="10"/>
    </row>
    <row r="536" spans="2:7" ht="12.75" hidden="1" customHeight="1" x14ac:dyDescent="0.2">
      <c r="B536" s="10"/>
      <c r="C536" s="10"/>
      <c r="E536" s="10"/>
      <c r="F536" s="10"/>
      <c r="G536" s="10"/>
    </row>
    <row r="537" spans="2:7" ht="12.75" hidden="1" customHeight="1" x14ac:dyDescent="0.2">
      <c r="B537" s="10"/>
      <c r="C537" s="10"/>
      <c r="E537" s="10"/>
      <c r="F537" s="10"/>
      <c r="G537" s="10"/>
    </row>
    <row r="538" spans="2:7" ht="12.75" hidden="1" customHeight="1" x14ac:dyDescent="0.2">
      <c r="B538" s="10"/>
      <c r="C538" s="10"/>
      <c r="E538" s="10"/>
      <c r="F538" s="10"/>
      <c r="G538" s="10"/>
    </row>
    <row r="539" spans="2:7" ht="12.75" hidden="1" customHeight="1" x14ac:dyDescent="0.2">
      <c r="B539" s="10"/>
      <c r="C539" s="10"/>
      <c r="E539" s="10"/>
      <c r="F539" s="10"/>
      <c r="G539" s="10"/>
    </row>
    <row r="540" spans="2:7" ht="12.75" hidden="1" customHeight="1" x14ac:dyDescent="0.2">
      <c r="B540" s="10"/>
      <c r="C540" s="10"/>
      <c r="E540" s="10"/>
      <c r="F540" s="10"/>
      <c r="G540" s="10"/>
    </row>
    <row r="541" spans="2:7" ht="12.75" hidden="1" customHeight="1" x14ac:dyDescent="0.2">
      <c r="B541" s="10"/>
      <c r="C541" s="10"/>
      <c r="E541" s="10"/>
      <c r="F541" s="10"/>
      <c r="G541" s="10"/>
    </row>
    <row r="542" spans="2:7" ht="12.75" hidden="1" customHeight="1" x14ac:dyDescent="0.2">
      <c r="B542" s="10"/>
      <c r="C542" s="10"/>
      <c r="E542" s="10"/>
      <c r="F542" s="10"/>
      <c r="G542" s="10"/>
    </row>
    <row r="543" spans="2:7" ht="12.75" hidden="1" customHeight="1" x14ac:dyDescent="0.2">
      <c r="B543" s="10"/>
      <c r="C543" s="10"/>
      <c r="E543" s="10"/>
      <c r="F543" s="10"/>
      <c r="G543" s="10"/>
    </row>
    <row r="544" spans="2:7" ht="12.75" hidden="1" customHeight="1" x14ac:dyDescent="0.2">
      <c r="B544" s="10"/>
      <c r="C544" s="10"/>
      <c r="E544" s="10"/>
      <c r="F544" s="10"/>
      <c r="G544" s="10"/>
    </row>
    <row r="545" spans="2:7" ht="12.75" hidden="1" customHeight="1" x14ac:dyDescent="0.2">
      <c r="B545" s="10"/>
      <c r="C545" s="10"/>
      <c r="E545" s="10"/>
      <c r="F545" s="10"/>
      <c r="G545" s="10"/>
    </row>
    <row r="546" spans="2:7" ht="12.75" hidden="1" customHeight="1" x14ac:dyDescent="0.2">
      <c r="B546" s="10"/>
      <c r="C546" s="10"/>
      <c r="E546" s="10"/>
      <c r="F546" s="10"/>
      <c r="G546" s="10"/>
    </row>
    <row r="547" spans="2:7" ht="12.75" hidden="1" customHeight="1" x14ac:dyDescent="0.2">
      <c r="B547" s="10"/>
      <c r="C547" s="10"/>
      <c r="E547" s="10"/>
      <c r="F547" s="10"/>
      <c r="G547" s="10"/>
    </row>
    <row r="548" spans="2:7" ht="12.75" hidden="1" customHeight="1" x14ac:dyDescent="0.2">
      <c r="B548" s="10"/>
      <c r="C548" s="10"/>
      <c r="E548" s="10"/>
      <c r="F548" s="10"/>
      <c r="G548" s="10"/>
    </row>
    <row r="549" spans="2:7" ht="12.75" hidden="1" customHeight="1" x14ac:dyDescent="0.2">
      <c r="B549" s="10"/>
      <c r="C549" s="10"/>
      <c r="E549" s="10"/>
      <c r="F549" s="10"/>
      <c r="G549" s="10"/>
    </row>
    <row r="550" spans="2:7" ht="12.75" hidden="1" customHeight="1" x14ac:dyDescent="0.2">
      <c r="B550" s="10"/>
      <c r="C550" s="10"/>
      <c r="E550" s="10"/>
      <c r="F550" s="10"/>
      <c r="G550" s="10"/>
    </row>
    <row r="551" spans="2:7" ht="12.75" hidden="1" customHeight="1" x14ac:dyDescent="0.2">
      <c r="B551" s="10"/>
      <c r="C551" s="10"/>
      <c r="E551" s="10"/>
      <c r="F551" s="10"/>
      <c r="G551" s="10"/>
    </row>
    <row r="552" spans="2:7" ht="12.75" hidden="1" customHeight="1" x14ac:dyDescent="0.2">
      <c r="B552" s="10"/>
      <c r="C552" s="10"/>
      <c r="E552" s="10"/>
      <c r="F552" s="10"/>
      <c r="G552" s="10"/>
    </row>
    <row r="553" spans="2:7" ht="12.75" hidden="1" customHeight="1" x14ac:dyDescent="0.2">
      <c r="B553" s="10"/>
      <c r="C553" s="10"/>
      <c r="E553" s="10"/>
      <c r="F553" s="10"/>
      <c r="G553" s="10"/>
    </row>
    <row r="554" spans="2:7" ht="12.75" hidden="1" customHeight="1" x14ac:dyDescent="0.2">
      <c r="B554" s="10"/>
      <c r="C554" s="10"/>
      <c r="E554" s="10"/>
      <c r="F554" s="10"/>
      <c r="G554" s="10"/>
    </row>
    <row r="555" spans="2:7" ht="12.75" hidden="1" customHeight="1" x14ac:dyDescent="0.2">
      <c r="B555" s="10"/>
      <c r="C555" s="10"/>
      <c r="E555" s="10"/>
      <c r="F555" s="10"/>
      <c r="G555" s="10"/>
    </row>
    <row r="556" spans="2:7" ht="12.75" hidden="1" customHeight="1" x14ac:dyDescent="0.2">
      <c r="B556" s="10"/>
      <c r="C556" s="10"/>
      <c r="E556" s="10"/>
      <c r="F556" s="10"/>
      <c r="G556" s="10"/>
    </row>
    <row r="557" spans="2:7" ht="12.75" hidden="1" customHeight="1" x14ac:dyDescent="0.2">
      <c r="B557" s="10"/>
      <c r="C557" s="10"/>
      <c r="E557" s="10"/>
      <c r="F557" s="10"/>
      <c r="G557" s="10"/>
    </row>
    <row r="558" spans="2:7" ht="12.75" hidden="1" customHeight="1" x14ac:dyDescent="0.2">
      <c r="B558" s="10"/>
      <c r="C558" s="10"/>
      <c r="E558" s="10"/>
      <c r="F558" s="10"/>
      <c r="G558" s="10"/>
    </row>
    <row r="559" spans="2:7" ht="12.75" hidden="1" customHeight="1" x14ac:dyDescent="0.2">
      <c r="B559" s="10"/>
      <c r="C559" s="10"/>
      <c r="E559" s="10"/>
      <c r="F559" s="10"/>
      <c r="G559" s="10"/>
    </row>
    <row r="560" spans="2:7" ht="12.75" hidden="1" customHeight="1" x14ac:dyDescent="0.2">
      <c r="B560" s="10"/>
      <c r="C560" s="10"/>
      <c r="E560" s="10"/>
      <c r="F560" s="10"/>
      <c r="G560" s="10"/>
    </row>
    <row r="561" spans="2:7" ht="12.75" hidden="1" customHeight="1" x14ac:dyDescent="0.2">
      <c r="B561" s="10"/>
      <c r="C561" s="10"/>
      <c r="E561" s="10"/>
      <c r="F561" s="10"/>
      <c r="G561" s="10"/>
    </row>
    <row r="562" spans="2:7" ht="12.75" hidden="1" customHeight="1" x14ac:dyDescent="0.2">
      <c r="B562" s="10"/>
      <c r="C562" s="10"/>
      <c r="E562" s="10"/>
      <c r="F562" s="10"/>
      <c r="G562" s="10"/>
    </row>
    <row r="563" spans="2:7" ht="12.75" hidden="1" customHeight="1" x14ac:dyDescent="0.2">
      <c r="B563" s="10"/>
      <c r="C563" s="10"/>
      <c r="E563" s="10"/>
      <c r="F563" s="10"/>
      <c r="G563" s="10"/>
    </row>
    <row r="564" spans="2:7" ht="12.75" hidden="1" customHeight="1" x14ac:dyDescent="0.2">
      <c r="B564" s="10"/>
      <c r="C564" s="10"/>
      <c r="E564" s="10"/>
      <c r="F564" s="10"/>
      <c r="G564" s="10"/>
    </row>
    <row r="565" spans="2:7" ht="12.75" hidden="1" customHeight="1" x14ac:dyDescent="0.2">
      <c r="B565" s="10"/>
      <c r="C565" s="10"/>
      <c r="E565" s="10"/>
      <c r="F565" s="10"/>
      <c r="G565" s="10"/>
    </row>
    <row r="566" spans="2:7" ht="12.75" hidden="1" customHeight="1" x14ac:dyDescent="0.2">
      <c r="B566" s="10"/>
      <c r="C566" s="10"/>
      <c r="E566" s="10"/>
      <c r="F566" s="10"/>
      <c r="G566" s="10"/>
    </row>
    <row r="567" spans="2:7" ht="12.75" hidden="1" customHeight="1" x14ac:dyDescent="0.2">
      <c r="B567" s="10"/>
      <c r="C567" s="10"/>
      <c r="E567" s="10"/>
      <c r="F567" s="10"/>
      <c r="G567" s="10"/>
    </row>
    <row r="568" spans="2:7" ht="12.75" hidden="1" customHeight="1" x14ac:dyDescent="0.2">
      <c r="B568" s="10"/>
      <c r="C568" s="10"/>
      <c r="E568" s="10"/>
      <c r="F568" s="10"/>
      <c r="G568" s="10"/>
    </row>
    <row r="569" spans="2:7" ht="12.75" hidden="1" customHeight="1" x14ac:dyDescent="0.2">
      <c r="B569" s="10"/>
      <c r="C569" s="10"/>
      <c r="E569" s="10"/>
      <c r="F569" s="10"/>
      <c r="G569" s="10"/>
    </row>
    <row r="570" spans="2:7" ht="12.75" hidden="1" customHeight="1" x14ac:dyDescent="0.2">
      <c r="B570" s="10"/>
      <c r="C570" s="10"/>
      <c r="E570" s="10"/>
      <c r="F570" s="10"/>
      <c r="G570" s="10"/>
    </row>
    <row r="571" spans="2:7" ht="12.75" hidden="1" customHeight="1" x14ac:dyDescent="0.2">
      <c r="B571" s="10"/>
      <c r="C571" s="10"/>
      <c r="E571" s="10"/>
      <c r="F571" s="10"/>
      <c r="G571" s="10"/>
    </row>
    <row r="572" spans="2:7" ht="12.75" hidden="1" customHeight="1" x14ac:dyDescent="0.2">
      <c r="B572" s="10"/>
      <c r="C572" s="10"/>
      <c r="E572" s="10"/>
      <c r="F572" s="10"/>
      <c r="G572" s="10"/>
    </row>
    <row r="573" spans="2:7" ht="12.75" hidden="1" customHeight="1" x14ac:dyDescent="0.2">
      <c r="B573" s="10"/>
      <c r="C573" s="10"/>
      <c r="E573" s="10"/>
      <c r="F573" s="10"/>
      <c r="G573" s="10"/>
    </row>
    <row r="574" spans="2:7" ht="12.75" hidden="1" customHeight="1" x14ac:dyDescent="0.2">
      <c r="B574" s="10"/>
      <c r="C574" s="10"/>
      <c r="E574" s="10"/>
      <c r="F574" s="10"/>
      <c r="G574" s="10"/>
    </row>
    <row r="575" spans="2:7" ht="12.75" hidden="1" customHeight="1" x14ac:dyDescent="0.2">
      <c r="B575" s="10"/>
      <c r="C575" s="10"/>
      <c r="E575" s="10"/>
      <c r="F575" s="10"/>
      <c r="G575" s="10"/>
    </row>
    <row r="576" spans="2:7" ht="12.75" hidden="1" customHeight="1" x14ac:dyDescent="0.2">
      <c r="B576" s="10"/>
      <c r="C576" s="10"/>
      <c r="E576" s="10"/>
      <c r="F576" s="10"/>
      <c r="G576" s="10"/>
    </row>
    <row r="577" spans="2:7" ht="12.75" hidden="1" customHeight="1" x14ac:dyDescent="0.2">
      <c r="B577" s="10"/>
      <c r="C577" s="10"/>
      <c r="E577" s="10"/>
      <c r="F577" s="10"/>
      <c r="G577" s="10"/>
    </row>
    <row r="578" spans="2:7" ht="12.75" hidden="1" customHeight="1" x14ac:dyDescent="0.2">
      <c r="B578" s="10"/>
      <c r="C578" s="10"/>
      <c r="E578" s="10"/>
      <c r="F578" s="10"/>
      <c r="G578" s="10"/>
    </row>
    <row r="579" spans="2:7" ht="12.75" hidden="1" customHeight="1" x14ac:dyDescent="0.2">
      <c r="B579" s="10"/>
      <c r="C579" s="10"/>
      <c r="E579" s="10"/>
      <c r="F579" s="10"/>
      <c r="G579" s="10"/>
    </row>
    <row r="580" spans="2:7" ht="12.75" hidden="1" customHeight="1" x14ac:dyDescent="0.2">
      <c r="B580" s="10"/>
      <c r="C580" s="10"/>
      <c r="E580" s="10"/>
      <c r="F580" s="10"/>
      <c r="G580" s="10"/>
    </row>
    <row r="581" spans="2:7" ht="12.75" hidden="1" customHeight="1" x14ac:dyDescent="0.2">
      <c r="B581" s="10"/>
      <c r="C581" s="10"/>
      <c r="E581" s="10"/>
      <c r="F581" s="10"/>
      <c r="G581" s="10"/>
    </row>
    <row r="582" spans="2:7" ht="12.75" hidden="1" customHeight="1" x14ac:dyDescent="0.2">
      <c r="B582" s="10"/>
      <c r="C582" s="10"/>
      <c r="E582" s="10"/>
      <c r="F582" s="10"/>
      <c r="G582" s="10"/>
    </row>
    <row r="583" spans="2:7" ht="12.75" hidden="1" customHeight="1" x14ac:dyDescent="0.2">
      <c r="B583" s="10"/>
      <c r="C583" s="10"/>
      <c r="E583" s="10"/>
      <c r="F583" s="10"/>
      <c r="G583" s="10"/>
    </row>
    <row r="584" spans="2:7" ht="12.75" hidden="1" customHeight="1" x14ac:dyDescent="0.2">
      <c r="B584" s="10"/>
      <c r="C584" s="10"/>
      <c r="E584" s="10"/>
      <c r="F584" s="10"/>
      <c r="G584" s="10"/>
    </row>
    <row r="585" spans="2:7" ht="12.75" hidden="1" customHeight="1" x14ac:dyDescent="0.2">
      <c r="B585" s="10"/>
      <c r="C585" s="10"/>
      <c r="E585" s="10"/>
      <c r="F585" s="10"/>
      <c r="G585" s="10"/>
    </row>
    <row r="586" spans="2:7" ht="12.75" hidden="1" customHeight="1" x14ac:dyDescent="0.2">
      <c r="B586" s="10"/>
      <c r="C586" s="10"/>
      <c r="E586" s="10"/>
      <c r="F586" s="10"/>
      <c r="G586" s="10"/>
    </row>
    <row r="587" spans="2:7" ht="12.75" hidden="1" customHeight="1" x14ac:dyDescent="0.2">
      <c r="B587" s="10"/>
      <c r="C587" s="10"/>
      <c r="E587" s="10"/>
      <c r="F587" s="10"/>
      <c r="G587" s="10"/>
    </row>
    <row r="588" spans="2:7" ht="12.75" hidden="1" customHeight="1" x14ac:dyDescent="0.2">
      <c r="B588" s="10"/>
      <c r="C588" s="10"/>
      <c r="E588" s="10"/>
      <c r="F588" s="10"/>
      <c r="G588" s="10"/>
    </row>
    <row r="589" spans="2:7" ht="12.75" hidden="1" customHeight="1" x14ac:dyDescent="0.2">
      <c r="B589" s="10"/>
      <c r="C589" s="10"/>
      <c r="E589" s="10"/>
      <c r="F589" s="10"/>
      <c r="G589" s="10"/>
    </row>
    <row r="590" spans="2:7" ht="12.75" hidden="1" customHeight="1" x14ac:dyDescent="0.2">
      <c r="B590" s="10"/>
      <c r="C590" s="10"/>
      <c r="E590" s="10"/>
      <c r="F590" s="10"/>
      <c r="G590" s="10"/>
    </row>
    <row r="591" spans="2:7" ht="12.75" hidden="1" customHeight="1" x14ac:dyDescent="0.2">
      <c r="B591" s="10"/>
      <c r="C591" s="10"/>
      <c r="E591" s="10"/>
      <c r="F591" s="10"/>
      <c r="G591" s="10"/>
    </row>
    <row r="592" spans="2:7" ht="12.75" hidden="1" customHeight="1" x14ac:dyDescent="0.2">
      <c r="B592" s="10"/>
      <c r="C592" s="10"/>
      <c r="E592" s="10"/>
      <c r="F592" s="10"/>
      <c r="G592" s="10"/>
    </row>
    <row r="593" spans="2:7" ht="12.75" hidden="1" customHeight="1" x14ac:dyDescent="0.2">
      <c r="B593" s="10"/>
      <c r="C593" s="10"/>
      <c r="E593" s="10"/>
      <c r="F593" s="10"/>
      <c r="G593" s="10"/>
    </row>
    <row r="594" spans="2:7" ht="12.75" hidden="1" customHeight="1" x14ac:dyDescent="0.2">
      <c r="B594" s="10"/>
      <c r="C594" s="10"/>
      <c r="E594" s="10"/>
      <c r="F594" s="10"/>
      <c r="G594" s="10"/>
    </row>
    <row r="595" spans="2:7" ht="12.75" hidden="1" customHeight="1" x14ac:dyDescent="0.2">
      <c r="B595" s="10"/>
      <c r="C595" s="10"/>
      <c r="E595" s="10"/>
      <c r="F595" s="10"/>
      <c r="G595" s="10"/>
    </row>
    <row r="596" spans="2:7" ht="12.75" hidden="1" customHeight="1" x14ac:dyDescent="0.2">
      <c r="B596" s="10"/>
      <c r="C596" s="10"/>
      <c r="E596" s="10"/>
      <c r="F596" s="10"/>
      <c r="G596" s="10"/>
    </row>
    <row r="597" spans="2:7" ht="12.75" hidden="1" customHeight="1" x14ac:dyDescent="0.2">
      <c r="B597" s="10"/>
      <c r="C597" s="10"/>
      <c r="E597" s="10"/>
      <c r="F597" s="10"/>
      <c r="G597" s="10"/>
    </row>
    <row r="598" spans="2:7" ht="12.75" hidden="1" customHeight="1" x14ac:dyDescent="0.2">
      <c r="B598" s="10"/>
      <c r="C598" s="10"/>
      <c r="E598" s="10"/>
      <c r="F598" s="10"/>
      <c r="G598" s="10"/>
    </row>
    <row r="599" spans="2:7" ht="12.75" hidden="1" customHeight="1" x14ac:dyDescent="0.2">
      <c r="B599" s="10"/>
      <c r="C599" s="10"/>
      <c r="E599" s="10"/>
      <c r="F599" s="10"/>
      <c r="G599" s="10"/>
    </row>
    <row r="600" spans="2:7" ht="12.75" hidden="1" customHeight="1" x14ac:dyDescent="0.2">
      <c r="B600" s="10"/>
      <c r="C600" s="10"/>
      <c r="E600" s="10"/>
      <c r="F600" s="10"/>
      <c r="G600" s="10"/>
    </row>
    <row r="601" spans="2:7" ht="12.75" hidden="1" customHeight="1" x14ac:dyDescent="0.2">
      <c r="B601" s="10"/>
      <c r="C601" s="10"/>
      <c r="E601" s="10"/>
      <c r="F601" s="10"/>
      <c r="G601" s="10"/>
    </row>
    <row r="602" spans="2:7" ht="12.75" hidden="1" customHeight="1" x14ac:dyDescent="0.2">
      <c r="B602" s="10"/>
      <c r="C602" s="10"/>
      <c r="E602" s="10"/>
      <c r="F602" s="10"/>
      <c r="G602" s="10"/>
    </row>
    <row r="603" spans="2:7" ht="12.75" hidden="1" customHeight="1" x14ac:dyDescent="0.2">
      <c r="B603" s="10"/>
      <c r="C603" s="10"/>
      <c r="E603" s="10"/>
      <c r="F603" s="10"/>
      <c r="G603" s="10"/>
    </row>
    <row r="604" spans="2:7" ht="12.75" hidden="1" customHeight="1" x14ac:dyDescent="0.2">
      <c r="B604" s="10"/>
      <c r="C604" s="10"/>
      <c r="E604" s="10"/>
      <c r="F604" s="10"/>
      <c r="G604" s="10"/>
    </row>
    <row r="605" spans="2:7" ht="12.75" hidden="1" customHeight="1" x14ac:dyDescent="0.2">
      <c r="B605" s="10"/>
      <c r="C605" s="10"/>
      <c r="E605" s="10"/>
      <c r="F605" s="10"/>
      <c r="G605" s="10"/>
    </row>
    <row r="606" spans="2:7" ht="12.75" hidden="1" customHeight="1" x14ac:dyDescent="0.2">
      <c r="B606" s="10"/>
      <c r="C606" s="10"/>
      <c r="E606" s="10"/>
      <c r="F606" s="10"/>
      <c r="G606" s="10"/>
    </row>
    <row r="607" spans="2:7" ht="12.75" hidden="1" customHeight="1" x14ac:dyDescent="0.2">
      <c r="B607" s="10"/>
      <c r="C607" s="10"/>
      <c r="E607" s="10"/>
      <c r="F607" s="10"/>
      <c r="G607" s="10"/>
    </row>
    <row r="608" spans="2:7" ht="12.75" hidden="1" customHeight="1" x14ac:dyDescent="0.2">
      <c r="B608" s="10"/>
      <c r="C608" s="10"/>
      <c r="E608" s="10"/>
      <c r="F608" s="10"/>
      <c r="G608" s="10"/>
    </row>
    <row r="609" spans="2:7" ht="12.75" hidden="1" customHeight="1" x14ac:dyDescent="0.2">
      <c r="B609" s="10"/>
      <c r="C609" s="10"/>
      <c r="E609" s="10"/>
      <c r="F609" s="10"/>
      <c r="G609" s="10"/>
    </row>
    <row r="610" spans="2:7" ht="12.75" hidden="1" customHeight="1" x14ac:dyDescent="0.2">
      <c r="B610" s="10"/>
      <c r="C610" s="10"/>
      <c r="E610" s="10"/>
      <c r="F610" s="10"/>
      <c r="G610" s="10"/>
    </row>
    <row r="611" spans="2:7" ht="12.75" hidden="1" customHeight="1" x14ac:dyDescent="0.2">
      <c r="B611" s="10"/>
      <c r="C611" s="10"/>
      <c r="E611" s="10"/>
      <c r="F611" s="10"/>
      <c r="G611" s="10"/>
    </row>
    <row r="612" spans="2:7" ht="12.75" hidden="1" customHeight="1" x14ac:dyDescent="0.2">
      <c r="B612" s="10"/>
      <c r="C612" s="10"/>
      <c r="E612" s="10"/>
      <c r="F612" s="10"/>
      <c r="G612" s="10"/>
    </row>
    <row r="613" spans="2:7" ht="12.75" hidden="1" customHeight="1" x14ac:dyDescent="0.2">
      <c r="B613" s="10"/>
      <c r="C613" s="10"/>
      <c r="E613" s="10"/>
      <c r="F613" s="10"/>
      <c r="G613" s="10"/>
    </row>
    <row r="614" spans="2:7" ht="12.75" hidden="1" customHeight="1" x14ac:dyDescent="0.2">
      <c r="B614" s="10"/>
      <c r="C614" s="10"/>
      <c r="E614" s="10"/>
      <c r="F614" s="10"/>
      <c r="G614" s="10"/>
    </row>
    <row r="615" spans="2:7" ht="12.75" hidden="1" customHeight="1" x14ac:dyDescent="0.2">
      <c r="B615" s="10"/>
      <c r="C615" s="10"/>
      <c r="E615" s="10"/>
      <c r="F615" s="10"/>
      <c r="G615" s="10"/>
    </row>
    <row r="616" spans="2:7" ht="12.75" hidden="1" customHeight="1" x14ac:dyDescent="0.2">
      <c r="B616" s="10"/>
      <c r="C616" s="10"/>
      <c r="E616" s="10"/>
      <c r="F616" s="10"/>
      <c r="G616" s="10"/>
    </row>
    <row r="617" spans="2:7" ht="12.75" hidden="1" customHeight="1" x14ac:dyDescent="0.2">
      <c r="B617" s="10"/>
      <c r="C617" s="10"/>
      <c r="E617" s="10"/>
      <c r="F617" s="10"/>
      <c r="G617" s="10"/>
    </row>
    <row r="618" spans="2:7" ht="12.75" hidden="1" customHeight="1" x14ac:dyDescent="0.2">
      <c r="B618" s="10"/>
      <c r="C618" s="10"/>
      <c r="E618" s="10"/>
      <c r="F618" s="10"/>
      <c r="G618" s="10"/>
    </row>
    <row r="619" spans="2:7" ht="12.75" hidden="1" customHeight="1" x14ac:dyDescent="0.2">
      <c r="B619" s="10"/>
      <c r="C619" s="10"/>
      <c r="E619" s="10"/>
      <c r="F619" s="10"/>
      <c r="G619" s="10"/>
    </row>
    <row r="620" spans="2:7" ht="12.75" hidden="1" customHeight="1" x14ac:dyDescent="0.2">
      <c r="B620" s="10"/>
      <c r="C620" s="10"/>
      <c r="E620" s="10"/>
      <c r="F620" s="10"/>
      <c r="G620" s="10"/>
    </row>
    <row r="621" spans="2:7" ht="12.75" hidden="1" customHeight="1" x14ac:dyDescent="0.2">
      <c r="B621" s="10"/>
      <c r="C621" s="10"/>
      <c r="E621" s="10"/>
      <c r="F621" s="10"/>
      <c r="G621" s="10"/>
    </row>
    <row r="622" spans="2:7" ht="12.75" hidden="1" customHeight="1" x14ac:dyDescent="0.2">
      <c r="B622" s="10"/>
      <c r="C622" s="10"/>
      <c r="E622" s="10"/>
      <c r="F622" s="10"/>
      <c r="G622" s="10"/>
    </row>
    <row r="623" spans="2:7" ht="12.75" hidden="1" customHeight="1" x14ac:dyDescent="0.2">
      <c r="B623" s="10"/>
      <c r="C623" s="10"/>
      <c r="E623" s="10"/>
      <c r="F623" s="10"/>
      <c r="G623" s="10"/>
    </row>
    <row r="624" spans="2:7" ht="12.75" hidden="1" customHeight="1" x14ac:dyDescent="0.2">
      <c r="B624" s="10"/>
      <c r="C624" s="10"/>
      <c r="E624" s="10"/>
      <c r="F624" s="10"/>
      <c r="G624" s="10"/>
    </row>
    <row r="625" spans="2:7" ht="12.75" hidden="1" customHeight="1" x14ac:dyDescent="0.2">
      <c r="B625" s="10"/>
      <c r="C625" s="10"/>
      <c r="E625" s="10"/>
      <c r="F625" s="10"/>
      <c r="G625" s="10"/>
    </row>
    <row r="626" spans="2:7" ht="12.75" hidden="1" customHeight="1" x14ac:dyDescent="0.2">
      <c r="B626" s="10"/>
      <c r="C626" s="10"/>
      <c r="E626" s="10"/>
      <c r="F626" s="10"/>
      <c r="G626" s="10"/>
    </row>
    <row r="627" spans="2:7" ht="12.75" hidden="1" customHeight="1" x14ac:dyDescent="0.2">
      <c r="B627" s="10"/>
      <c r="C627" s="10"/>
      <c r="E627" s="10"/>
      <c r="F627" s="10"/>
      <c r="G627" s="10"/>
    </row>
    <row r="628" spans="2:7" hidden="1" x14ac:dyDescent="0.2"/>
    <row r="629" spans="2:7" ht="13.5" hidden="1" thickTop="1" x14ac:dyDescent="0.2"/>
    <row r="630" spans="2:7" hidden="1" x14ac:dyDescent="0.2"/>
    <row r="631" spans="2:7" hidden="1" x14ac:dyDescent="0.2"/>
    <row r="632" spans="2:7" hidden="1" x14ac:dyDescent="0.2"/>
    <row r="633" spans="2:7" hidden="1" x14ac:dyDescent="0.2"/>
    <row r="634" spans="2:7" hidden="1" x14ac:dyDescent="0.2"/>
    <row r="635" spans="2:7" hidden="1" x14ac:dyDescent="0.2"/>
  </sheetData>
  <sheetProtection algorithmName="SHA-512" hashValue="Vt5EgjE8zGtmM0N/75/B8uG8agVtKZBCzxcN68oFtqOtqKDvXRfkRS/DISPu7GGJ/iuGahv/l6QxgyeHkC4y9A==" saltValue="fTlK0lFHjRhhKXd2QMSU4w==" spinCount="100000" sheet="1" objects="1" scenarios="1" formatRows="0" selectLockedCells="1"/>
  <customSheetViews>
    <customSheetView guid="{6FB98A3E-7EBA-4E9F-A075-0F34D8C5F91F}" showPageBreaks="1" showRowCol="0" hiddenRows="1" hiddenColumns="1" view="pageLayout" topLeftCell="A61">
      <selection activeCell="D57" sqref="D57:D58"/>
      <pageMargins left="0.75" right="0.75" top="0.75" bottom="1" header="0.5" footer="0.5"/>
      <pageSetup scale="88" orientation="portrait" horizontalDpi="300" verticalDpi="300"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62">
      <selection activeCell="F183" sqref="F183"/>
      <pageMargins left="0.75" right="0.75" top="0.75" bottom="1" header="0.5" footer="0.5"/>
      <pageSetup scale="88" orientation="portrait" horizontalDpi="300" verticalDpi="300" r:id="rId2"/>
      <headerFooter alignWithMargins="0">
        <oddFooter>&amp;L&amp;"Times New Roman,Regular"&amp;8Comptroller's Directive #1 2016&amp;C&amp;"Times New Roman,Regular"&amp;8Part &amp;A&amp;R&amp;"Times New Roman,Regular"&amp;8Page &amp;P of &amp;N</oddFooter>
      </headerFooter>
    </customSheetView>
    <customSheetView guid="{7F1782F6-DA85-42F1-BCBB-FE04AF3FC931}" showPageBreaks="1" showRowCol="0" hiddenRows="1" hiddenColumns="1" view="pageLayout" topLeftCell="A174">
      <selection activeCell="E183" sqref="E183"/>
      <pageMargins left="0.75" right="0.75" top="0.75" bottom="1" header="0.5" footer="0.5"/>
      <pageSetup scale="88" orientation="portrait" horizontalDpi="300" verticalDpi="300" r:id="rId3"/>
      <headerFooter alignWithMargins="0">
        <oddFooter>&amp;L&amp;"Times New Roman,Regular"&amp;8Comptroller's Directive #1 2017&amp;C&amp;"Times New Roman,Regular"&amp;8Part &amp;A&amp;R&amp;"Times New Roman,Regular"&amp;8Page &amp;P of &amp;N</oddFooter>
      </headerFooter>
    </customSheetView>
    <customSheetView guid="{42FAA9D6-C207-471C-947A-089C2839C129}" showPageBreaks="1" showRowCol="0" hiddenRows="1" hiddenColumns="1" view="pageLayout" topLeftCell="A43">
      <selection activeCell="B7" sqref="B7:H7"/>
      <pageMargins left="0.75" right="0.75" top="0.75" bottom="1" header="0.5" footer="0.5"/>
      <pageSetup scale="88" orientation="portrait" horizontalDpi="300" verticalDpi="300" r:id="rId4"/>
      <headerFooter alignWithMargins="0">
        <oddFooter>&amp;L&amp;"Times New Roman,Regular"&amp;8Comptroller's Directive #1 2017&amp;C&amp;"Times New Roman,Regular"&amp;8Part &amp;A&amp;R&amp;"Times New Roman,Regular"&amp;8Page &amp;P of &amp;N</oddFooter>
      </headerFooter>
    </customSheetView>
    <customSheetView guid="{59022542-217B-45DC-AA3D-DB572BF6CAC5}" showPageBreaks="1" showRowCol="0" hiddenRows="1" hiddenColumns="1" view="pageLayout" topLeftCell="A27">
      <selection activeCell="G46" sqref="G46"/>
      <pageMargins left="0.75" right="0.75" top="0.75" bottom="1" header="0.5" footer="0.5"/>
      <pageSetup scale="88" orientation="portrait" horizontalDpi="300" verticalDpi="300" r:id="rId5"/>
      <headerFooter alignWithMargins="0">
        <oddFooter>&amp;L&amp;"Times New Roman,Regular"&amp;8Comptroller's Directive #1 2016&amp;C&amp;"Times New Roman,Regular"&amp;8Part &amp;A&amp;R&amp;"Times New Roman,Regular"&amp;8Page &amp;P of &amp;N</oddFooter>
      </headerFooter>
    </customSheetView>
  </customSheetViews>
  <mergeCells count="12">
    <mergeCell ref="D17:D20"/>
    <mergeCell ref="D23:D26"/>
    <mergeCell ref="D29:D32"/>
    <mergeCell ref="B17:B20"/>
    <mergeCell ref="B23:B26"/>
    <mergeCell ref="B29:B32"/>
    <mergeCell ref="B13:C13"/>
    <mergeCell ref="B4:F7"/>
    <mergeCell ref="B9:C10"/>
    <mergeCell ref="D9:F10"/>
    <mergeCell ref="D11:F11"/>
    <mergeCell ref="D12:F12"/>
  </mergeCells>
  <phoneticPr fontId="15" type="noConversion"/>
  <conditionalFormatting sqref="F164">
    <cfRule type="expression" dxfId="186" priority="238">
      <formula>AND(E164 = "Yes")</formula>
    </cfRule>
    <cfRule type="expression" dxfId="185" priority="239">
      <formula>AND(OR(E164 = "No", E164= "Partial Compliance", E164="Not Applicable"), F164 = "")</formula>
    </cfRule>
  </conditionalFormatting>
  <conditionalFormatting sqref="F34:F35 F69:F78 F81:F84 F179">
    <cfRule type="expression" dxfId="184" priority="175">
      <formula>AND(E34 = "Yes")</formula>
    </cfRule>
    <cfRule type="expression" dxfId="183" priority="176">
      <formula>AND(OR(E34 = "No", E34= "Partial Compliance", E34="Not Applicable"), F34 = "")</formula>
    </cfRule>
  </conditionalFormatting>
  <conditionalFormatting sqref="F16">
    <cfRule type="expression" dxfId="182" priority="101">
      <formula>E16="Yes"</formula>
    </cfRule>
    <cfRule type="expression" dxfId="181" priority="120">
      <formula>AND(OR(E16 = "No", E16= "Partial Compliance", E16="Not Applicable"), F16 = "")</formula>
    </cfRule>
  </conditionalFormatting>
  <conditionalFormatting sqref="D17">
    <cfRule type="expression" dxfId="180" priority="135">
      <formula>$E$16="Yes"</formula>
    </cfRule>
  </conditionalFormatting>
  <conditionalFormatting sqref="D23">
    <cfRule type="expression" dxfId="179" priority="113">
      <formula>$E$22="Yes"</formula>
    </cfRule>
  </conditionalFormatting>
  <conditionalFormatting sqref="D29">
    <cfRule type="expression" dxfId="178" priority="102">
      <formula>$E$28="Yes"</formula>
    </cfRule>
  </conditionalFormatting>
  <conditionalFormatting sqref="F37:F42">
    <cfRule type="expression" dxfId="177" priority="91">
      <formula>AND(E37 = "Yes")</formula>
    </cfRule>
    <cfRule type="expression" dxfId="176" priority="92">
      <formula>AND(OR(E37 = "No", E37= "Partial Compliance", E37="Not Applicable"), F37 = "")</formula>
    </cfRule>
  </conditionalFormatting>
  <conditionalFormatting sqref="F45">
    <cfRule type="expression" dxfId="175" priority="89">
      <formula>AND(E45 = "Yes")</formula>
    </cfRule>
    <cfRule type="expression" dxfId="174" priority="90">
      <formula>AND(OR(E45 = "No", E45= "Partial Compliance", E45="Not Applicable"), F45 = "")</formula>
    </cfRule>
  </conditionalFormatting>
  <conditionalFormatting sqref="F48:F49 F51:F61">
    <cfRule type="expression" dxfId="173" priority="87">
      <formula>AND(E48 = "Yes")</formula>
    </cfRule>
    <cfRule type="expression" dxfId="172" priority="88">
      <formula>AND(OR(E48 = "No", E48= "Partial Compliance", E48="Not Applicable"), F48 = "")</formula>
    </cfRule>
  </conditionalFormatting>
  <conditionalFormatting sqref="F63:F65">
    <cfRule type="expression" dxfId="171" priority="85">
      <formula>AND(E63 = "Yes")</formula>
    </cfRule>
    <cfRule type="expression" dxfId="170" priority="86">
      <formula>AND(OR(E63 = "No", E63= "Partial Compliance", E63="Not Applicable"), F63 = "")</formula>
    </cfRule>
  </conditionalFormatting>
  <conditionalFormatting sqref="F86">
    <cfRule type="expression" dxfId="169" priority="79">
      <formula>AND(E86 = "Yes")</formula>
    </cfRule>
    <cfRule type="expression" dxfId="168" priority="80">
      <formula>AND(OR(E86 = "No", E86= "Partial Compliance", E86="Not Applicable"), F86 = "")</formula>
    </cfRule>
  </conditionalFormatting>
  <conditionalFormatting sqref="F88:F94">
    <cfRule type="expression" dxfId="167" priority="77">
      <formula>AND(E88 = "Yes")</formula>
    </cfRule>
    <cfRule type="expression" dxfId="166" priority="78">
      <formula>AND(OR(E88 = "No", E88= "Partial Compliance", E88="Not Applicable"), F88 = "")</formula>
    </cfRule>
  </conditionalFormatting>
  <conditionalFormatting sqref="F96:F99">
    <cfRule type="expression" dxfId="165" priority="75">
      <formula>AND(E96 = "Yes")</formula>
    </cfRule>
    <cfRule type="expression" dxfId="164" priority="76">
      <formula>AND(OR(E96 = "No", E96= "Partial Compliance", E96="Not Applicable"), F96 = "")</formula>
    </cfRule>
  </conditionalFormatting>
  <conditionalFormatting sqref="F101">
    <cfRule type="expression" dxfId="163" priority="73">
      <formula>AND(E101 = "Yes")</formula>
    </cfRule>
    <cfRule type="expression" dxfId="162" priority="74">
      <formula>AND(OR(E101 = "No", E101= "Partial Compliance", E101="Not Applicable"), F101 = "")</formula>
    </cfRule>
  </conditionalFormatting>
  <conditionalFormatting sqref="F103:F105">
    <cfRule type="expression" dxfId="161" priority="71">
      <formula>AND(E103 = "Yes")</formula>
    </cfRule>
    <cfRule type="expression" dxfId="160" priority="72">
      <formula>AND(OR(E103 = "No", E103= "Partial Compliance", E103="Not Applicable"), F103 = "")</formula>
    </cfRule>
  </conditionalFormatting>
  <conditionalFormatting sqref="F107:F112 F114:F117">
    <cfRule type="expression" dxfId="159" priority="69">
      <formula>AND(E107 = "Yes")</formula>
    </cfRule>
    <cfRule type="expression" dxfId="158" priority="70">
      <formula>AND(OR(E107 = "No", E107= "Partial Compliance", E107="Not Applicable"), F107 = "")</formula>
    </cfRule>
  </conditionalFormatting>
  <conditionalFormatting sqref="F120:F121">
    <cfRule type="expression" dxfId="157" priority="67">
      <formula>AND(E120 = "Yes")</formula>
    </cfRule>
    <cfRule type="expression" dxfId="156" priority="68">
      <formula>AND(OR(E120 = "No", E120= "Partial Compliance", E120="Not Applicable"), F120 = "")</formula>
    </cfRule>
  </conditionalFormatting>
  <conditionalFormatting sqref="F123:F127">
    <cfRule type="expression" dxfId="155" priority="65">
      <formula>AND(E123 = "Yes")</formula>
    </cfRule>
    <cfRule type="expression" dxfId="154" priority="66">
      <formula>AND(OR(E123 = "No", E123= "Partial Compliance", E123="Not Applicable"), F123 = "")</formula>
    </cfRule>
  </conditionalFormatting>
  <conditionalFormatting sqref="F129:F134">
    <cfRule type="expression" dxfId="153" priority="63">
      <formula>AND(E129 = "Yes")</formula>
    </cfRule>
    <cfRule type="expression" dxfId="152" priority="64">
      <formula>AND(OR(E129 = "No", E129= "Partial Compliance", E129="Not Applicable"), F129 = "")</formula>
    </cfRule>
  </conditionalFormatting>
  <conditionalFormatting sqref="F136:F142">
    <cfRule type="expression" dxfId="151" priority="61">
      <formula>AND(E136 = "Yes")</formula>
    </cfRule>
    <cfRule type="expression" dxfId="150" priority="62">
      <formula>AND(OR(E136 = "No", E136= "Partial Compliance", E136="Not Applicable"), F136 = "")</formula>
    </cfRule>
  </conditionalFormatting>
  <conditionalFormatting sqref="F144:F148">
    <cfRule type="expression" dxfId="149" priority="59">
      <formula>AND(E144 = "Yes")</formula>
    </cfRule>
    <cfRule type="expression" dxfId="148" priority="60">
      <formula>AND(OR(E144 = "No", E144= "Partial Compliance", E144="Not Applicable"), F144 = "")</formula>
    </cfRule>
  </conditionalFormatting>
  <conditionalFormatting sqref="F151:F152">
    <cfRule type="expression" dxfId="147" priority="57">
      <formula>AND(E151 = "Yes")</formula>
    </cfRule>
    <cfRule type="expression" dxfId="146" priority="58">
      <formula>AND(OR(E151 = "No", E151= "Partial Compliance", E151="Not Applicable"), F151 = "")</formula>
    </cfRule>
  </conditionalFormatting>
  <conditionalFormatting sqref="F155:F157">
    <cfRule type="expression" dxfId="145" priority="55">
      <formula>AND(E155 = "Yes")</formula>
    </cfRule>
    <cfRule type="expression" dxfId="144" priority="56">
      <formula>AND(OR(E155 = "No", E155= "Partial Compliance", E155="Not Applicable"), F155 = "")</formula>
    </cfRule>
  </conditionalFormatting>
  <conditionalFormatting sqref="F160">
    <cfRule type="expression" dxfId="143" priority="53">
      <formula>AND(E160 = "Yes")</formula>
    </cfRule>
    <cfRule type="expression" dxfId="142" priority="54">
      <formula>AND(OR(E160 = "No", E160= "Partial Compliance", E160="Not Applicable"), F160 = "")</formula>
    </cfRule>
  </conditionalFormatting>
  <conditionalFormatting sqref="F163">
    <cfRule type="expression" dxfId="141" priority="51">
      <formula>AND(E163 = "Yes")</formula>
    </cfRule>
    <cfRule type="expression" dxfId="140" priority="52">
      <formula>AND(OR(E163 = "No", E163= "Partial Compliance", E163="Not Applicable"), F163 = "")</formula>
    </cfRule>
  </conditionalFormatting>
  <conditionalFormatting sqref="F165 F167:F168 F170">
    <cfRule type="expression" dxfId="139" priority="49">
      <formula>AND(E165 = "Yes")</formula>
    </cfRule>
    <cfRule type="expression" dxfId="138" priority="50">
      <formula>AND(OR(E165 = "No", E165= "Partial Compliance", E165="Not Applicable"), F165 = "")</formula>
    </cfRule>
  </conditionalFormatting>
  <conditionalFormatting sqref="F182:F183">
    <cfRule type="expression" dxfId="137" priority="47">
      <formula>AND(E182 = "Yes")</formula>
    </cfRule>
    <cfRule type="expression" dxfId="136" priority="48">
      <formula>AND(OR(E182 = "No", E182= "Partial Compliance", E182="Not Applicable"), F182 = "")</formula>
    </cfRule>
  </conditionalFormatting>
  <conditionalFormatting sqref="F186">
    <cfRule type="expression" dxfId="135" priority="45">
      <formula>AND(E186 = "Yes")</formula>
    </cfRule>
    <cfRule type="expression" dxfId="134" priority="46">
      <formula>AND(OR(E186 = "No", E186= "Partial Compliance", E186="Not Applicable"), F186 = "")</formula>
    </cfRule>
  </conditionalFormatting>
  <conditionalFormatting sqref="F188">
    <cfRule type="expression" dxfId="133" priority="43">
      <formula>AND(E188 = "Yes")</formula>
    </cfRule>
    <cfRule type="expression" dxfId="132" priority="44">
      <formula>AND(OR(E188 = "No", E188= "Partial Compliance", E188="Not Applicable"), F188 = "")</formula>
    </cfRule>
  </conditionalFormatting>
  <conditionalFormatting sqref="F22">
    <cfRule type="expression" dxfId="131" priority="41">
      <formula>E22="Yes"</formula>
    </cfRule>
    <cfRule type="expression" dxfId="130" priority="42">
      <formula>AND(OR(E22 = "No", E22= "Partial Compliance", E22="Not Applicable"), F22 = "")</formula>
    </cfRule>
  </conditionalFormatting>
  <conditionalFormatting sqref="F28">
    <cfRule type="expression" dxfId="129" priority="39">
      <formula>E28="Yes"</formula>
    </cfRule>
    <cfRule type="expression" dxfId="128" priority="40">
      <formula>AND(OR(E28 = "No", E28= "Partial Compliance", E28="Not Applicable"), F28 = "")</formula>
    </cfRule>
  </conditionalFormatting>
  <conditionalFormatting sqref="F23:F26">
    <cfRule type="expression" dxfId="127" priority="38">
      <formula>AND($E$22="Yes", F23="")</formula>
    </cfRule>
  </conditionalFormatting>
  <conditionalFormatting sqref="F29">
    <cfRule type="expression" dxfId="126" priority="37">
      <formula>AND($E$28="Yes", F29="")</formula>
    </cfRule>
  </conditionalFormatting>
  <conditionalFormatting sqref="F30:F32">
    <cfRule type="expression" dxfId="125" priority="36">
      <formula>AND($E$28="Yes", F30="")</formula>
    </cfRule>
  </conditionalFormatting>
  <conditionalFormatting sqref="F17:F20">
    <cfRule type="expression" dxfId="124" priority="35">
      <formula>AND($E$22="Yes", F17="")</formula>
    </cfRule>
  </conditionalFormatting>
  <conditionalFormatting sqref="F47">
    <cfRule type="expression" dxfId="123" priority="33">
      <formula>AND(E47 = "Yes")</formula>
    </cfRule>
    <cfRule type="expression" dxfId="122" priority="34">
      <formula>AND(OR(E47 = "No", E47= "Partial Compliance", E47="Not Applicable"), F47 = "")</formula>
    </cfRule>
  </conditionalFormatting>
  <conditionalFormatting sqref="F50">
    <cfRule type="expression" dxfId="121" priority="31">
      <formula>AND(E50 = "Yes")</formula>
    </cfRule>
    <cfRule type="expression" dxfId="120" priority="32">
      <formula>AND(OR(E50 = "No", E50= "Partial Compliance", E50="Not Applicable"), F50 = "")</formula>
    </cfRule>
  </conditionalFormatting>
  <conditionalFormatting sqref="F68">
    <cfRule type="expression" dxfId="119" priority="29">
      <formula>AND(E68 = "Yes")</formula>
    </cfRule>
    <cfRule type="expression" dxfId="118" priority="30">
      <formula>AND(OR(E68 = "No", E68= "Partial Compliance", E68="Not Applicable"), F68 = "")</formula>
    </cfRule>
  </conditionalFormatting>
  <conditionalFormatting sqref="F80">
    <cfRule type="expression" dxfId="117" priority="27">
      <formula>AND(E80 = "Yes")</formula>
    </cfRule>
    <cfRule type="expression" dxfId="116" priority="28">
      <formula>AND(OR(E80 = "No", E80= "Partial Compliance", E80="Not Applicable"), F80 = "")</formula>
    </cfRule>
  </conditionalFormatting>
  <conditionalFormatting sqref="F113">
    <cfRule type="expression" dxfId="115" priority="25">
      <formula>AND(E113 = "Yes")</formula>
    </cfRule>
    <cfRule type="expression" dxfId="114" priority="26">
      <formula>AND(OR(E113 = "No", E113= "Partial Compliance", E113="Not Applicable"), F113 = "")</formula>
    </cfRule>
  </conditionalFormatting>
  <conditionalFormatting sqref="F166">
    <cfRule type="expression" dxfId="113" priority="23">
      <formula>AND(E166 = "Yes")</formula>
    </cfRule>
    <cfRule type="expression" dxfId="112" priority="24">
      <formula>AND(OR(E166 = "No", E166= "Partial Compliance", E166="Not Applicable"), F166 = "")</formula>
    </cfRule>
  </conditionalFormatting>
  <conditionalFormatting sqref="F169">
    <cfRule type="expression" dxfId="111" priority="21">
      <formula>AND(E169 = "Yes")</formula>
    </cfRule>
    <cfRule type="expression" dxfId="110" priority="22">
      <formula>AND(OR(E169 = "No", E169= "Partial Compliance", E169="Not Applicable"), F169 = "")</formula>
    </cfRule>
  </conditionalFormatting>
  <conditionalFormatting sqref="F174">
    <cfRule type="expression" dxfId="109" priority="19">
      <formula>AND(E174 = "Yes")</formula>
    </cfRule>
    <cfRule type="expression" dxfId="108" priority="20">
      <formula>AND(OR(E174 = "No", E174= "Partial Compliance", E174="Not Applicable"), F174 = "")</formula>
    </cfRule>
  </conditionalFormatting>
  <conditionalFormatting sqref="F173">
    <cfRule type="expression" dxfId="107" priority="17">
      <formula>AND(E173 = "Yes")</formula>
    </cfRule>
    <cfRule type="expression" dxfId="106" priority="18">
      <formula>AND(OR(E173 = "No", E173= "Partial Compliance", E173="Not Applicable"), F173 = "")</formula>
    </cfRule>
  </conditionalFormatting>
  <conditionalFormatting sqref="F172">
    <cfRule type="expression" dxfId="105" priority="15">
      <formula>AND(E172 = "Yes")</formula>
    </cfRule>
    <cfRule type="expression" dxfId="104" priority="16">
      <formula>AND(OR(E172 = "No", E172= "Partial Compliance", E172="Not Applicable"), F172 = "")</formula>
    </cfRule>
  </conditionalFormatting>
  <conditionalFormatting sqref="F171">
    <cfRule type="expression" dxfId="103" priority="13">
      <formula>AND(E171 = "Yes")</formula>
    </cfRule>
    <cfRule type="expression" dxfId="102" priority="14">
      <formula>AND(OR(E171 = "No", E171= "Partial Compliance", E171="Not Applicable"), F171 = "")</formula>
    </cfRule>
  </conditionalFormatting>
  <conditionalFormatting sqref="F176">
    <cfRule type="expression" dxfId="101" priority="11">
      <formula>AND(E176 = "Yes")</formula>
    </cfRule>
    <cfRule type="expression" dxfId="100" priority="12">
      <formula>AND(OR(E176 = "No", E176= "Partial Compliance", E176="Not Applicable"), F176 = "")</formula>
    </cfRule>
  </conditionalFormatting>
  <conditionalFormatting sqref="F175">
    <cfRule type="expression" dxfId="99" priority="9">
      <formula>AND(E175 = "Yes")</formula>
    </cfRule>
    <cfRule type="expression" dxfId="98" priority="10">
      <formula>AND(OR(E175 = "No", E175= "Partial Compliance", E175="Not Applicable"), F175 = "")</formula>
    </cfRule>
  </conditionalFormatting>
  <conditionalFormatting sqref="F178">
    <cfRule type="expression" dxfId="97" priority="3">
      <formula>AND(E178 = "Yes")</formula>
    </cfRule>
    <cfRule type="expression" dxfId="96" priority="4">
      <formula>AND(OR(E178 = "No", E178= "Partial Compliance", E178="Not Applicable"), F178 = "")</formula>
    </cfRule>
  </conditionalFormatting>
  <conditionalFormatting sqref="F177">
    <cfRule type="expression" dxfId="95" priority="1">
      <formula>AND(E177 = "Yes")</formula>
    </cfRule>
    <cfRule type="expression" dxfId="94" priority="2">
      <formula>AND(OR(E177 = "No", E177= "Partial Compliance", E177="Not Applicable"), F177 = "")</formula>
    </cfRule>
  </conditionalFormatting>
  <dataValidations count="2">
    <dataValidation type="list" allowBlank="1" showInputMessage="1" showErrorMessage="1" sqref="E151:E152 E22 E28 E34:E35 E37:E42 E45 E107:E117 E16 E86 E88:E94 E96:E99 E101 E103:E105 E80:E84 E120:E121 E123:E127 E129:E134 E136:E142 E144:E148 E163 E155:E157 E182:E183 E186 E188 E63:E65 E160 E47:E61 E68:E78 E165:E179">
      <formula1>PChoices</formula1>
    </dataValidation>
    <dataValidation type="list" showDropDown="1" showInputMessage="1" showErrorMessage="1" errorTitle="Incorrect entry" error="Enter &quot;X&quot; to indicate answer." sqref="E14:F15">
      <formula1>#REF!</formula1>
    </dataValidation>
  </dataValidations>
  <pageMargins left="0.2" right="0.2" top="0.85" bottom="0.85" header="0.3" footer="0.3"/>
  <pageSetup scale="88" orientation="landscape" r:id="rId6"/>
  <headerFooter alignWithMargins="0">
    <oddFooter>&amp;L&amp;"Times New Roman,Regular"&amp;8Comptroller's Directive #1 2017&amp;C&amp;"Times New Roman,Regular"&amp;8Part &amp;A&amp;R&amp;"Times New Roman,Regular"&amp;8Page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111</vt:i4>
      </vt:variant>
    </vt:vector>
  </HeadingPairs>
  <TitlesOfParts>
    <vt:vector size="126" baseType="lpstr">
      <vt:lpstr>A- Effectiveness &amp; Efficiency</vt:lpstr>
      <vt:lpstr>B- Cash Receipts</vt:lpstr>
      <vt:lpstr>C- Imprest Funds</vt:lpstr>
      <vt:lpstr>D- Billings &amp; Receivables</vt:lpstr>
      <vt:lpstr>E- Expenditures &amp; Payables</vt:lpstr>
      <vt:lpstr>F- Inventory</vt:lpstr>
      <vt:lpstr>G- Payroll &amp; Personnel</vt:lpstr>
      <vt:lpstr>H-IT Controls and Procedures </vt:lpstr>
      <vt:lpstr>I- Single Audit</vt:lpstr>
      <vt:lpstr>J- Licenses &amp; Permits</vt:lpstr>
      <vt:lpstr>K- Violations Certificates</vt:lpstr>
      <vt:lpstr>L- Lease, Concession, Franchise</vt:lpstr>
      <vt:lpstr>M- Internal Audit Function</vt:lpstr>
      <vt:lpstr>Results of Evaluation</vt:lpstr>
      <vt:lpstr>Source_Lists</vt:lpstr>
      <vt:lpstr>A_Q1</vt:lpstr>
      <vt:lpstr>AgencyName</vt:lpstr>
      <vt:lpstr>BR_ExpRange</vt:lpstr>
      <vt:lpstr>BR_NA</vt:lpstr>
      <vt:lpstr>BR_NO</vt:lpstr>
      <vt:lpstr>BR_PC</vt:lpstr>
      <vt:lpstr>BR_RespRange</vt:lpstr>
      <vt:lpstr>BR_UA</vt:lpstr>
      <vt:lpstr>BR_Yes</vt:lpstr>
      <vt:lpstr>CP_RespRange</vt:lpstr>
      <vt:lpstr>CR_ExpRange</vt:lpstr>
      <vt:lpstr>CR_NA</vt:lpstr>
      <vt:lpstr>CR_No</vt:lpstr>
      <vt:lpstr>CR_PC</vt:lpstr>
      <vt:lpstr>CR_RespRange</vt:lpstr>
      <vt:lpstr>CR_UA</vt:lpstr>
      <vt:lpstr>CR_Yes</vt:lpstr>
      <vt:lpstr>CurrY</vt:lpstr>
      <vt:lpstr>DValue</vt:lpstr>
      <vt:lpstr>EE_ExpRange</vt:lpstr>
      <vt:lpstr>EE_NA</vt:lpstr>
      <vt:lpstr>EE_No</vt:lpstr>
      <vt:lpstr>EE_PC</vt:lpstr>
      <vt:lpstr>EE_RespRange</vt:lpstr>
      <vt:lpstr>EE_UA</vt:lpstr>
      <vt:lpstr>EE_Yes</vt:lpstr>
      <vt:lpstr>EP_ExpRange</vt:lpstr>
      <vt:lpstr>EP_NA</vt:lpstr>
      <vt:lpstr>EP_NO</vt:lpstr>
      <vt:lpstr>EP_PC</vt:lpstr>
      <vt:lpstr>EP_RespRange</vt:lpstr>
      <vt:lpstr>EP_UA</vt:lpstr>
      <vt:lpstr>EP_YES</vt:lpstr>
      <vt:lpstr>I_ExpRange</vt:lpstr>
      <vt:lpstr>I_NA</vt:lpstr>
      <vt:lpstr>I_NO</vt:lpstr>
      <vt:lpstr>I_PC</vt:lpstr>
      <vt:lpstr>I_RespRange</vt:lpstr>
      <vt:lpstr>I_UA</vt:lpstr>
      <vt:lpstr>I_YES</vt:lpstr>
      <vt:lpstr>IAF_NO</vt:lpstr>
      <vt:lpstr>IAF_PC</vt:lpstr>
      <vt:lpstr>IAF_UA</vt:lpstr>
      <vt:lpstr>IAF_YES</vt:lpstr>
      <vt:lpstr>IF_ExpRange</vt:lpstr>
      <vt:lpstr>IF_NA</vt:lpstr>
      <vt:lpstr>IF_No</vt:lpstr>
      <vt:lpstr>IF_PC</vt:lpstr>
      <vt:lpstr>IF_RespRange</vt:lpstr>
      <vt:lpstr>IF_UA</vt:lpstr>
      <vt:lpstr>IF_Yes</vt:lpstr>
      <vt:lpstr>ITCP_NA</vt:lpstr>
      <vt:lpstr>ITCP_NO</vt:lpstr>
      <vt:lpstr>ITCP_PC</vt:lpstr>
      <vt:lpstr>ITCP_UA</vt:lpstr>
      <vt:lpstr>ITCP_YES</vt:lpstr>
      <vt:lpstr>LCF_NA</vt:lpstr>
      <vt:lpstr>LCF_NO</vt:lpstr>
      <vt:lpstr>LCF_PC</vt:lpstr>
      <vt:lpstr>LCF_UA</vt:lpstr>
      <vt:lpstr>LCF_YES</vt:lpstr>
      <vt:lpstr>LP_NA</vt:lpstr>
      <vt:lpstr>LP_NO</vt:lpstr>
      <vt:lpstr>LP_PC</vt:lpstr>
      <vt:lpstr>LP_UA</vt:lpstr>
      <vt:lpstr>LP_YES</vt:lpstr>
      <vt:lpstr>Page_Heading</vt:lpstr>
      <vt:lpstr>PChoices</vt:lpstr>
      <vt:lpstr>PP_ExpRange</vt:lpstr>
      <vt:lpstr>PP_NA</vt:lpstr>
      <vt:lpstr>PP_NO</vt:lpstr>
      <vt:lpstr>PP_PC</vt:lpstr>
      <vt:lpstr>PP_RespRange</vt:lpstr>
      <vt:lpstr>PP_UA</vt:lpstr>
      <vt:lpstr>PP_YES</vt:lpstr>
      <vt:lpstr>'A- Effectiveness &amp; Efficiency'!Print_Area</vt:lpstr>
      <vt:lpstr>'B- Cash Receipts'!Print_Area</vt:lpstr>
      <vt:lpstr>'C- Imprest Funds'!Print_Area</vt:lpstr>
      <vt:lpstr>'D- Billings &amp; Receivables'!Print_Area</vt:lpstr>
      <vt:lpstr>'E- Expenditures &amp; Payables'!Print_Area</vt:lpstr>
      <vt:lpstr>'F- Inventory'!Print_Area</vt:lpstr>
      <vt:lpstr>'G- Payroll &amp; Personnel'!Print_Area</vt:lpstr>
      <vt:lpstr>'H-IT Controls and Procedures '!Print_Area</vt:lpstr>
      <vt:lpstr>'I- Single Audit'!Print_Area</vt:lpstr>
      <vt:lpstr>'J- Licenses &amp; Permits'!Print_Area</vt:lpstr>
      <vt:lpstr>'K- Violations Certificates'!Print_Area</vt:lpstr>
      <vt:lpstr>'L- Lease, Concession, Franchise'!Print_Area</vt:lpstr>
      <vt:lpstr>'M- Internal Audit Function'!Print_Area</vt:lpstr>
      <vt:lpstr>'A- Effectiveness &amp; Efficiency'!Print_Titles</vt:lpstr>
      <vt:lpstr>'B- Cash Receipts'!Print_Titles</vt:lpstr>
      <vt:lpstr>'C- Imprest Funds'!Print_Titles</vt:lpstr>
      <vt:lpstr>'D- Billings &amp; Receivables'!Print_Titles</vt:lpstr>
      <vt:lpstr>'E- Expenditures &amp; Payables'!Print_Titles</vt:lpstr>
      <vt:lpstr>'F- Inventory'!Print_Titles</vt:lpstr>
      <vt:lpstr>'G- Payroll &amp; Personnel'!Print_Titles</vt:lpstr>
      <vt:lpstr>'H-IT Controls and Procedures '!Print_Titles</vt:lpstr>
      <vt:lpstr>'I- Single Audit'!Print_Titles</vt:lpstr>
      <vt:lpstr>'J- Licenses &amp; Permits'!Print_Titles</vt:lpstr>
      <vt:lpstr>'K- Violations Certificates'!Print_Titles</vt:lpstr>
      <vt:lpstr>'L- Lease, Concession, Franchise'!Print_Titles</vt:lpstr>
      <vt:lpstr>'M- Internal Audit Function'!Print_Titles</vt:lpstr>
      <vt:lpstr>SA_NA</vt:lpstr>
      <vt:lpstr>SA_NO</vt:lpstr>
      <vt:lpstr>SA_PC</vt:lpstr>
      <vt:lpstr>SA_UA</vt:lpstr>
      <vt:lpstr>SA_YES</vt:lpstr>
      <vt:lpstr>VC_NA</vt:lpstr>
      <vt:lpstr>VC_NO</vt:lpstr>
      <vt:lpstr>VC_PC</vt:lpstr>
      <vt:lpstr>VC_UA</vt:lpstr>
      <vt:lpstr>VC_YES</vt:lpstr>
    </vt:vector>
  </TitlesOfParts>
  <Manager>Dennis J. Hochbaum, CIA</Manager>
  <Company>Office of the Comptroller, City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#1</dc:title>
  <dc:subject>Agency self-evaluation of internal controls</dc:subject>
  <dc:creator>Ernestine Rivers Merritt</dc:creator>
  <cp:keywords>Directive #1</cp:keywords>
  <dc:description>Current version as of June 2001</dc:description>
  <cp:lastModifiedBy>Rivers-Merritt, Ernestine</cp:lastModifiedBy>
  <cp:lastPrinted>2019-01-25T17:09:54Z</cp:lastPrinted>
  <dcterms:created xsi:type="dcterms:W3CDTF">2001-06-04T22:58:39Z</dcterms:created>
  <dcterms:modified xsi:type="dcterms:W3CDTF">2021-07-07T12:51:36Z</dcterms:modified>
  <cp:category>Templates</cp:category>
</cp:coreProperties>
</file>